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wmf" ContentType="image/x-w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harts/chart16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6705" windowHeight="5670" tabRatio="795"/>
  </bookViews>
  <sheets>
    <sheet name="Overview" sheetId="21" r:id="rId1"/>
    <sheet name="Fitness Data" sheetId="1" r:id="rId2"/>
    <sheet name="Histograms" sheetId="9" r:id="rId3"/>
    <sheet name="Charts" sheetId="11" r:id="rId4"/>
    <sheet name="Descriptive statistics" sheetId="6" r:id="rId5"/>
    <sheet name="Statistical Functions" sheetId="16" r:id="rId6"/>
    <sheet name="Grouped Data" sheetId="15" r:id="rId7"/>
    <sheet name="Binomial Distribution" sheetId="18" r:id="rId8"/>
    <sheet name="Frequency tables 1" sheetId="19" r:id="rId9"/>
    <sheet name="Frequency tables 2" sheetId="14" r:id="rId10"/>
    <sheet name="Regression" sheetId="20" r:id="rId11"/>
    <sheet name="t-test" sheetId="10" r:id="rId12"/>
  </sheets>
  <calcPr calcId="124519"/>
</workbook>
</file>

<file path=xl/calcChain.xml><?xml version="1.0" encoding="utf-8"?>
<calcChain xmlns="http://schemas.openxmlformats.org/spreadsheetml/2006/main">
  <c r="I26" i="10"/>
  <c r="F3"/>
  <c r="A2" i="9"/>
  <c r="C2"/>
  <c r="B12" i="16" l="1"/>
  <c r="B11"/>
  <c r="B13"/>
  <c r="B9"/>
  <c r="B8"/>
  <c r="B10"/>
  <c r="B7"/>
  <c r="B6"/>
  <c r="B4"/>
  <c r="B5"/>
  <c r="B3"/>
  <c r="B34" i="6"/>
  <c r="B35"/>
  <c r="B36"/>
  <c r="B5" i="18"/>
  <c r="B6"/>
  <c r="B8"/>
  <c r="B9"/>
  <c r="B16"/>
  <c r="B17"/>
  <c r="B19"/>
  <c r="B20"/>
  <c r="C33" i="1"/>
  <c r="D33"/>
  <c r="E33"/>
  <c r="C34"/>
  <c r="D34"/>
  <c r="E34"/>
  <c r="E35"/>
  <c r="E36"/>
  <c r="E37"/>
  <c r="E38"/>
  <c r="E39"/>
  <c r="E40"/>
  <c r="H52"/>
  <c r="H53"/>
  <c r="H54"/>
  <c r="H55"/>
  <c r="H56"/>
  <c r="H57"/>
  <c r="G9" i="19"/>
  <c r="H9"/>
  <c r="K9"/>
  <c r="L9"/>
  <c r="G10"/>
  <c r="H10"/>
  <c r="K10"/>
  <c r="L10"/>
  <c r="M11"/>
  <c r="A13"/>
  <c r="A14"/>
  <c r="F20"/>
  <c r="G20"/>
  <c r="H20"/>
  <c r="J20"/>
  <c r="K20"/>
  <c r="L20"/>
  <c r="F21"/>
  <c r="G21"/>
  <c r="H21"/>
  <c r="J21"/>
  <c r="K21"/>
  <c r="L21"/>
  <c r="B22"/>
  <c r="C22"/>
  <c r="D22"/>
  <c r="F22"/>
  <c r="G22"/>
  <c r="H22"/>
  <c r="J22"/>
  <c r="K22"/>
  <c r="L22"/>
  <c r="J24"/>
  <c r="B16" i="14"/>
  <c r="B17"/>
  <c r="I4" i="11"/>
  <c r="J4"/>
  <c r="K4"/>
  <c r="I5"/>
  <c r="J5"/>
  <c r="K5"/>
  <c r="C8" i="15"/>
  <c r="D8"/>
  <c r="F8"/>
  <c r="D9"/>
  <c r="F10"/>
  <c r="F11"/>
  <c r="A3" i="9"/>
  <c r="C3"/>
  <c r="A4"/>
  <c r="C4"/>
  <c r="A5"/>
  <c r="C5"/>
  <c r="A6"/>
  <c r="C6"/>
  <c r="A12"/>
  <c r="C12"/>
  <c r="A13"/>
  <c r="C13"/>
  <c r="A14"/>
  <c r="C14"/>
  <c r="A15"/>
  <c r="C15"/>
  <c r="A16"/>
  <c r="C16"/>
  <c r="A17"/>
  <c r="C17"/>
  <c r="C2" i="20"/>
  <c r="D2"/>
  <c r="E2"/>
  <c r="C3"/>
  <c r="D3"/>
  <c r="E3"/>
  <c r="C4"/>
  <c r="D4"/>
  <c r="E4"/>
  <c r="C5"/>
  <c r="D5"/>
  <c r="E5"/>
  <c r="C6"/>
  <c r="D6"/>
  <c r="C7"/>
  <c r="D7"/>
  <c r="C8"/>
  <c r="D8"/>
  <c r="E8"/>
  <c r="C9"/>
  <c r="D9"/>
  <c r="E9"/>
  <c r="C10"/>
  <c r="D10"/>
  <c r="C11"/>
  <c r="D11"/>
  <c r="C12"/>
  <c r="D12"/>
  <c r="C13"/>
  <c r="D13"/>
  <c r="C14"/>
  <c r="D14"/>
  <c r="C15"/>
  <c r="D15"/>
  <c r="C16"/>
  <c r="D16"/>
  <c r="C17"/>
  <c r="D17"/>
  <c r="C18"/>
  <c r="D18"/>
  <c r="F4" i="10"/>
  <c r="F5"/>
  <c r="F6"/>
  <c r="F7"/>
  <c r="F8"/>
  <c r="F9"/>
  <c r="F10"/>
  <c r="F11"/>
  <c r="F12"/>
  <c r="F13"/>
  <c r="F14"/>
  <c r="F15"/>
  <c r="F16"/>
  <c r="F17"/>
  <c r="F18"/>
  <c r="F19"/>
  <c r="F20"/>
  <c r="F21"/>
  <c r="F22"/>
  <c r="H22"/>
  <c r="I22"/>
  <c r="F23"/>
  <c r="H23"/>
  <c r="I23"/>
  <c r="I28" s="1"/>
  <c r="F24"/>
  <c r="F25"/>
  <c r="F26"/>
  <c r="F27"/>
  <c r="I27"/>
  <c r="F28"/>
  <c r="F29"/>
  <c r="I29"/>
  <c r="F30"/>
  <c r="I30"/>
  <c r="F31"/>
  <c r="I31"/>
  <c r="F32"/>
  <c r="I32"/>
  <c r="I33"/>
  <c r="I34"/>
  <c r="G37"/>
  <c r="G38"/>
  <c r="G39"/>
  <c r="G40"/>
  <c r="G41"/>
  <c r="G42"/>
  <c r="G43"/>
  <c r="G44"/>
  <c r="G45"/>
  <c r="G46"/>
  <c r="G47"/>
  <c r="G48"/>
  <c r="G49"/>
  <c r="E51"/>
  <c r="F51"/>
  <c r="G51"/>
  <c r="G54"/>
  <c r="G52" l="1"/>
  <c r="G53" s="1"/>
  <c r="E6" i="20"/>
  <c r="E18" s="1"/>
</calcChain>
</file>

<file path=xl/sharedStrings.xml><?xml version="1.0" encoding="utf-8"?>
<sst xmlns="http://schemas.openxmlformats.org/spreadsheetml/2006/main" count="441" uniqueCount="162">
  <si>
    <t>M</t>
  </si>
  <si>
    <t>Median</t>
  </si>
  <si>
    <t>Kurtosis</t>
  </si>
  <si>
    <t>Minimum</t>
  </si>
  <si>
    <t>Sum</t>
  </si>
  <si>
    <t>F</t>
  </si>
  <si>
    <t>Standard Error</t>
  </si>
  <si>
    <t>Regression</t>
  </si>
  <si>
    <t>Residual</t>
  </si>
  <si>
    <t>Total</t>
  </si>
  <si>
    <t>DF</t>
  </si>
  <si>
    <t>S^2/n</t>
  </si>
  <si>
    <t>BMI</t>
  </si>
  <si>
    <t>Gennemsnit</t>
  </si>
  <si>
    <t>Spredning</t>
  </si>
  <si>
    <t>CV</t>
  </si>
  <si>
    <t>x</t>
  </si>
  <si>
    <t>x * f</t>
  </si>
  <si>
    <r>
      <t>x</t>
    </r>
    <r>
      <rPr>
        <b/>
        <vertAlign val="superscript"/>
        <sz val="11"/>
        <rFont val="Times New Roman"/>
        <family val="1"/>
      </rPr>
      <t xml:space="preserve"> 2</t>
    </r>
  </si>
  <si>
    <r>
      <t>x</t>
    </r>
    <r>
      <rPr>
        <b/>
        <vertAlign val="superscript"/>
        <sz val="11"/>
        <rFont val="Times New Roman"/>
        <family val="1"/>
      </rPr>
      <t xml:space="preserve"> 2</t>
    </r>
    <r>
      <rPr>
        <b/>
        <sz val="11"/>
        <rFont val="Times New Roman"/>
        <family val="1"/>
      </rPr>
      <t>* f</t>
    </r>
  </si>
  <si>
    <t>Konfidensinterval</t>
  </si>
  <si>
    <t>=MIDDEL(B2:B31)</t>
  </si>
  <si>
    <t>=STDAFV(B2:B31)</t>
  </si>
  <si>
    <t>=KONFIDENSINTERVAL(0,05;B35;30)</t>
  </si>
  <si>
    <t>p=x/n</t>
  </si>
  <si>
    <t>n</t>
  </si>
  <si>
    <t>u</t>
  </si>
  <si>
    <t>=CHITEST(B3:C4;B9:C10)</t>
  </si>
  <si>
    <t>=CHIINV(A13;1)</t>
  </si>
  <si>
    <t xml:space="preserve">LN </t>
  </si>
  <si>
    <t>X*LN X</t>
  </si>
  <si>
    <t>X</t>
  </si>
  <si>
    <t>chi-square</t>
  </si>
  <si>
    <t>Chi-square</t>
  </si>
  <si>
    <t>t-test</t>
  </si>
  <si>
    <t>Interval</t>
  </si>
  <si>
    <t>No.</t>
  </si>
  <si>
    <t>Sex</t>
  </si>
  <si>
    <t>Age (years)</t>
  </si>
  <si>
    <t>Height (cm)</t>
  </si>
  <si>
    <t>Weight (kg)</t>
  </si>
  <si>
    <t>Boys data, age</t>
  </si>
  <si>
    <t>Average</t>
  </si>
  <si>
    <t>Standard deviation</t>
  </si>
  <si>
    <t>Coefficient of variation</t>
  </si>
  <si>
    <t>Mode</t>
  </si>
  <si>
    <t>Upper quartile</t>
  </si>
  <si>
    <t>Lower quartile</t>
  </si>
  <si>
    <t>Interquartile range</t>
  </si>
  <si>
    <t>Maximum value</t>
  </si>
  <si>
    <t>Minimum value</t>
  </si>
  <si>
    <t>Range</t>
  </si>
  <si>
    <t xml:space="preserve">Age group no. </t>
  </si>
  <si>
    <t>x (=age)</t>
  </si>
  <si>
    <t>f (=frequency)</t>
  </si>
  <si>
    <t>Variance</t>
  </si>
  <si>
    <t>Proportion doing strength training</t>
  </si>
  <si>
    <t>Skewness</t>
  </si>
  <si>
    <t>Lower</t>
  </si>
  <si>
    <t>Upper</t>
  </si>
  <si>
    <t>Bins Height</t>
  </si>
  <si>
    <t>Bins Weight</t>
  </si>
  <si>
    <t>Bins Age</t>
  </si>
  <si>
    <t>Age</t>
  </si>
  <si>
    <t>Mean weight</t>
  </si>
  <si>
    <t>In the interval from (but not including)</t>
  </si>
  <si>
    <t>Up to and including</t>
  </si>
  <si>
    <t>Number of kids</t>
  </si>
  <si>
    <t>Interval centre</t>
  </si>
  <si>
    <t>Bins age</t>
  </si>
  <si>
    <t>Frequency</t>
  </si>
  <si>
    <t>More</t>
  </si>
  <si>
    <t>Height</t>
  </si>
  <si>
    <t>Weight</t>
  </si>
  <si>
    <t>Mean</t>
  </si>
  <si>
    <t>14.03</t>
  </si>
  <si>
    <t>157.10</t>
  </si>
  <si>
    <t>53.17</t>
  </si>
  <si>
    <t>0.27</t>
  </si>
  <si>
    <t>4.03</t>
  </si>
  <si>
    <t>2.50</t>
  </si>
  <si>
    <t>159.5</t>
  </si>
  <si>
    <t>Standard Deviation</t>
  </si>
  <si>
    <t>1.50</t>
  </si>
  <si>
    <t>22.06</t>
  </si>
  <si>
    <t>13.71</t>
  </si>
  <si>
    <t>Sample Variance</t>
  </si>
  <si>
    <t>2.24</t>
  </si>
  <si>
    <t>486.78</t>
  </si>
  <si>
    <t>187.87</t>
  </si>
  <si>
    <t>-0.31</t>
  </si>
  <si>
    <t>-0.21</t>
  </si>
  <si>
    <t>-0.17</t>
  </si>
  <si>
    <t>0.53</t>
  </si>
  <si>
    <t>-0.43</t>
  </si>
  <si>
    <t>0.70</t>
  </si>
  <si>
    <t>Maximum</t>
  </si>
  <si>
    <t>Count</t>
  </si>
  <si>
    <t>Confidence Level(95.0%)</t>
  </si>
  <si>
    <t>0.56</t>
  </si>
  <si>
    <t>8.24</t>
  </si>
  <si>
    <t>5.12</t>
  </si>
  <si>
    <t>Forecast</t>
  </si>
  <si>
    <t>Results</t>
  </si>
  <si>
    <t>30 randomly chosen kids from Fitness Club, sorted by sex and age</t>
  </si>
  <si>
    <t>Confidence interval</t>
  </si>
  <si>
    <t>Observed frequency of kids</t>
  </si>
  <si>
    <t>Does strength training</t>
  </si>
  <si>
    <t>No strength training</t>
  </si>
  <si>
    <t>Boys</t>
  </si>
  <si>
    <t>Girls</t>
  </si>
  <si>
    <t>Percent</t>
  </si>
  <si>
    <t>Expected frequency of kids</t>
  </si>
  <si>
    <t>Obs. - Expected Frequency</t>
  </si>
  <si>
    <t>Calculations by calculator</t>
  </si>
  <si>
    <t>Physical fitness</t>
  </si>
  <si>
    <t>Cardiovascular workouts?</t>
  </si>
  <si>
    <t>Bad</t>
  </si>
  <si>
    <t>Medium</t>
  </si>
  <si>
    <t>Good</t>
  </si>
  <si>
    <t>No</t>
  </si>
  <si>
    <t>Yes</t>
  </si>
  <si>
    <t>P-value</t>
  </si>
  <si>
    <t>Cardiovascular workouts and physical fitness</t>
  </si>
  <si>
    <t>Expected Frequency</t>
  </si>
  <si>
    <t>Confidence interval for number of boys</t>
  </si>
  <si>
    <t>BMI data</t>
  </si>
  <si>
    <t>T-test two groups</t>
  </si>
  <si>
    <t>Before</t>
  </si>
  <si>
    <t>After</t>
  </si>
  <si>
    <t>Difference</t>
  </si>
  <si>
    <t>Number of observations</t>
  </si>
  <si>
    <t>s pooled</t>
  </si>
  <si>
    <t>DF pooled</t>
  </si>
  <si>
    <t xml:space="preserve">Mean Difference </t>
  </si>
  <si>
    <t>Confidence interval, lower limit</t>
  </si>
  <si>
    <t>Confidence interval, upper limit</t>
  </si>
  <si>
    <t>Statistical uncertainty on mean difference</t>
  </si>
  <si>
    <t>Number</t>
  </si>
  <si>
    <t>Paired t-test</t>
  </si>
  <si>
    <t>Overview of contents</t>
  </si>
  <si>
    <t>Sheet</t>
  </si>
  <si>
    <t>Explanation</t>
  </si>
  <si>
    <t>Fitness Data</t>
  </si>
  <si>
    <t>Data for Fitness Club Example. Plots from chapter 2.</t>
  </si>
  <si>
    <t>Histograms</t>
  </si>
  <si>
    <t>Histograms of age, height and weight. Chapter 2.</t>
  </si>
  <si>
    <t>Charts</t>
  </si>
  <si>
    <t>Descriptive statistics</t>
  </si>
  <si>
    <t>Descriptive statistics from chapter 3.</t>
  </si>
  <si>
    <t>Statistical functions</t>
  </si>
  <si>
    <t>Using statistical functions, chapter 3.</t>
  </si>
  <si>
    <t>Grouped Data</t>
  </si>
  <si>
    <t>Calculating average and standard deviation in grouped data, chapter 3.</t>
  </si>
  <si>
    <t>Binomial Distribution</t>
  </si>
  <si>
    <t>Illustrations of the Binomial Distribution.</t>
  </si>
  <si>
    <t>Linear Regression. Chapter 7.</t>
  </si>
  <si>
    <t>Charts from chapter 2.</t>
  </si>
  <si>
    <t>Two different t-tests. Chapter 8.</t>
  </si>
  <si>
    <t>Frequency tables 1</t>
  </si>
  <si>
    <t>Frequency tables 2</t>
  </si>
  <si>
    <t xml:space="preserve">Examples of frequency tables. Chapter 5. </t>
  </si>
</sst>
</file>

<file path=xl/styles.xml><?xml version="1.0" encoding="utf-8"?>
<styleSheet xmlns="http://schemas.openxmlformats.org/spreadsheetml/2006/main">
  <numFmts count="7">
    <numFmt numFmtId="164" formatCode="0.00000"/>
    <numFmt numFmtId="165" formatCode="0.0000"/>
    <numFmt numFmtId="166" formatCode="0.0"/>
    <numFmt numFmtId="167" formatCode="0.000"/>
    <numFmt numFmtId="168" formatCode=".00%"/>
    <numFmt numFmtId="169" formatCode="0.0%"/>
    <numFmt numFmtId="170" formatCode="0.000%"/>
  </numFmts>
  <fonts count="20">
    <font>
      <sz val="10"/>
      <name val="Arial"/>
    </font>
    <font>
      <i/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Times New Roman"/>
      <family val="1"/>
    </font>
    <font>
      <b/>
      <i/>
      <sz val="10"/>
      <name val="Arial"/>
      <family val="2"/>
    </font>
    <font>
      <b/>
      <vertAlign val="superscript"/>
      <sz val="11"/>
      <name val="Times New Roman"/>
      <family val="1"/>
    </font>
    <font>
      <sz val="11"/>
      <name val="Times New Roman"/>
      <family val="1"/>
    </font>
    <font>
      <i/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Arial"/>
      <family val="2"/>
    </font>
    <font>
      <b/>
      <sz val="12"/>
      <name val="Arial"/>
      <family val="2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10"/>
      <color theme="1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6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DDD9C3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 applyNumberFormat="0" applyFill="0" applyBorder="0" applyAlignment="0" applyProtection="0"/>
  </cellStyleXfs>
  <cellXfs count="156">
    <xf numFmtId="0" fontId="0" fillId="0" borderId="0" xfId="0"/>
    <xf numFmtId="1" fontId="0" fillId="0" borderId="0" xfId="0" applyNumberFormat="1"/>
    <xf numFmtId="0" fontId="0" fillId="0" borderId="0" xfId="0" applyAlignment="1">
      <alignment horizontal="right"/>
    </xf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165" fontId="0" fillId="0" borderId="0" xfId="0" applyNumberFormat="1"/>
    <xf numFmtId="2" fontId="0" fillId="0" borderId="0" xfId="0" applyNumberFormat="1"/>
    <xf numFmtId="167" fontId="0" fillId="0" borderId="0" xfId="0" applyNumberFormat="1"/>
    <xf numFmtId="0" fontId="0" fillId="0" borderId="0" xfId="0" applyNumberFormat="1" applyFill="1" applyBorder="1" applyAlignment="1"/>
    <xf numFmtId="168" fontId="0" fillId="0" borderId="0" xfId="0" applyNumberFormat="1" applyFill="1" applyBorder="1" applyAlignment="1"/>
    <xf numFmtId="0" fontId="1" fillId="0" borderId="0" xfId="0" applyFont="1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/>
    </xf>
    <xf numFmtId="166" fontId="0" fillId="0" borderId="0" xfId="0" applyNumberFormat="1"/>
    <xf numFmtId="0" fontId="0" fillId="0" borderId="1" xfId="0" applyBorder="1"/>
    <xf numFmtId="0" fontId="0" fillId="0" borderId="1" xfId="0" applyNumberFormat="1" applyFill="1" applyBorder="1" applyAlignment="1"/>
    <xf numFmtId="0" fontId="1" fillId="0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0" fillId="0" borderId="6" xfId="0" applyBorder="1"/>
    <xf numFmtId="0" fontId="0" fillId="0" borderId="0" xfId="0" applyFill="1" applyBorder="1" applyAlignment="1">
      <alignment horizontal="right"/>
    </xf>
    <xf numFmtId="0" fontId="0" fillId="0" borderId="6" xfId="0" applyFill="1" applyBorder="1" applyAlignment="1">
      <alignment horizontal="right"/>
    </xf>
    <xf numFmtId="2" fontId="0" fillId="0" borderId="6" xfId="0" applyNumberFormat="1" applyFill="1" applyBorder="1" applyAlignment="1">
      <alignment horizontal="right"/>
    </xf>
    <xf numFmtId="2" fontId="2" fillId="0" borderId="0" xfId="0" applyNumberFormat="1" applyFont="1"/>
    <xf numFmtId="0" fontId="2" fillId="0" borderId="6" xfId="0" applyFont="1" applyBorder="1"/>
    <xf numFmtId="0" fontId="2" fillId="0" borderId="0" xfId="0" applyFont="1" applyBorder="1"/>
    <xf numFmtId="0" fontId="3" fillId="0" borderId="0" xfId="0" applyFont="1" applyBorder="1"/>
    <xf numFmtId="0" fontId="2" fillId="0" borderId="0" xfId="0" applyFont="1"/>
    <xf numFmtId="2" fontId="0" fillId="0" borderId="0" xfId="0" quotePrefix="1" applyNumberFormat="1"/>
    <xf numFmtId="167" fontId="0" fillId="0" borderId="0" xfId="0" quotePrefix="1" applyNumberFormat="1"/>
    <xf numFmtId="169" fontId="0" fillId="0" borderId="0" xfId="0" quotePrefix="1" applyNumberFormat="1"/>
    <xf numFmtId="0" fontId="0" fillId="0" borderId="0" xfId="0" quotePrefix="1"/>
    <xf numFmtId="0" fontId="4" fillId="0" borderId="6" xfId="0" applyFont="1" applyBorder="1"/>
    <xf numFmtId="0" fontId="4" fillId="0" borderId="7" xfId="0" applyFont="1" applyBorder="1" applyAlignment="1">
      <alignment horizontal="right"/>
    </xf>
    <xf numFmtId="0" fontId="4" fillId="0" borderId="7" xfId="0" applyFont="1" applyBorder="1" applyAlignment="1">
      <alignment horizontal="right" wrapText="1"/>
    </xf>
    <xf numFmtId="0" fontId="4" fillId="0" borderId="8" xfId="0" applyFont="1" applyBorder="1"/>
    <xf numFmtId="0" fontId="7" fillId="0" borderId="9" xfId="0" applyFont="1" applyBorder="1" applyAlignment="1">
      <alignment horizontal="right"/>
    </xf>
    <xf numFmtId="0" fontId="3" fillId="0" borderId="9" xfId="0" applyFont="1" applyBorder="1" applyAlignment="1">
      <alignment horizontal="right" wrapText="1"/>
    </xf>
    <xf numFmtId="1" fontId="0" fillId="0" borderId="0" xfId="0" applyNumberFormat="1" applyFill="1" applyBorder="1" applyAlignment="1"/>
    <xf numFmtId="0" fontId="3" fillId="0" borderId="8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167" fontId="0" fillId="0" borderId="6" xfId="0" applyNumberFormat="1" applyBorder="1"/>
    <xf numFmtId="0" fontId="8" fillId="0" borderId="0" xfId="0" applyFont="1"/>
    <xf numFmtId="164" fontId="0" fillId="0" borderId="0" xfId="0" applyNumberFormat="1"/>
    <xf numFmtId="0" fontId="2" fillId="0" borderId="6" xfId="0" applyFont="1" applyBorder="1" applyAlignment="1">
      <alignment horizontal="right" vertical="center"/>
    </xf>
    <xf numFmtId="0" fontId="3" fillId="0" borderId="6" xfId="0" applyFont="1" applyBorder="1"/>
    <xf numFmtId="0" fontId="3" fillId="0" borderId="0" xfId="0" applyFont="1"/>
    <xf numFmtId="0" fontId="2" fillId="0" borderId="0" xfId="0" applyFont="1" applyFill="1" applyBorder="1"/>
    <xf numFmtId="165" fontId="0" fillId="0" borderId="6" xfId="0" applyNumberFormat="1" applyBorder="1"/>
    <xf numFmtId="167" fontId="2" fillId="0" borderId="0" xfId="0" applyNumberFormat="1" applyFont="1"/>
    <xf numFmtId="2" fontId="3" fillId="0" borderId="6" xfId="0" applyNumberFormat="1" applyFont="1" applyBorder="1"/>
    <xf numFmtId="167" fontId="2" fillId="0" borderId="6" xfId="0" applyNumberFormat="1" applyFont="1" applyBorder="1"/>
    <xf numFmtId="0" fontId="0" fillId="0" borderId="6" xfId="0" quotePrefix="1" applyBorder="1"/>
    <xf numFmtId="2" fontId="2" fillId="0" borderId="6" xfId="0" applyNumberFormat="1" applyFont="1" applyBorder="1"/>
    <xf numFmtId="0" fontId="7" fillId="0" borderId="6" xfId="0" applyFont="1" applyBorder="1" applyAlignment="1">
      <alignment horizontal="right"/>
    </xf>
    <xf numFmtId="2" fontId="7" fillId="0" borderId="6" xfId="0" applyNumberFormat="1" applyFont="1" applyBorder="1"/>
    <xf numFmtId="165" fontId="7" fillId="0" borderId="6" xfId="0" applyNumberFormat="1" applyFont="1" applyBorder="1"/>
    <xf numFmtId="0" fontId="7" fillId="0" borderId="6" xfId="0" applyFont="1" applyBorder="1"/>
    <xf numFmtId="0" fontId="7" fillId="0" borderId="8" xfId="0" applyFont="1" applyBorder="1" applyAlignment="1">
      <alignment horizontal="right"/>
    </xf>
    <xf numFmtId="2" fontId="7" fillId="0" borderId="8" xfId="0" applyNumberFormat="1" applyFont="1" applyBorder="1"/>
    <xf numFmtId="165" fontId="7" fillId="0" borderId="8" xfId="0" applyNumberFormat="1" applyFont="1" applyBorder="1"/>
    <xf numFmtId="2" fontId="7" fillId="0" borderId="0" xfId="0" applyNumberFormat="1" applyFont="1" applyFill="1" applyBorder="1"/>
    <xf numFmtId="2" fontId="7" fillId="0" borderId="10" xfId="0" applyNumberFormat="1" applyFont="1" applyBorder="1"/>
    <xf numFmtId="0" fontId="7" fillId="0" borderId="7" xfId="0" applyFont="1" applyBorder="1"/>
    <xf numFmtId="166" fontId="2" fillId="0" borderId="0" xfId="0" applyNumberFormat="1" applyFont="1"/>
    <xf numFmtId="170" fontId="7" fillId="0" borderId="6" xfId="0" applyNumberFormat="1" applyFont="1" applyBorder="1"/>
    <xf numFmtId="0" fontId="3" fillId="0" borderId="13" xfId="0" applyFont="1" applyBorder="1" applyAlignment="1">
      <alignment horizontal="right"/>
    </xf>
    <xf numFmtId="0" fontId="3" fillId="0" borderId="5" xfId="0" applyFont="1" applyBorder="1" applyAlignment="1">
      <alignment horizontal="right"/>
    </xf>
    <xf numFmtId="2" fontId="0" fillId="0" borderId="14" xfId="0" applyNumberFormat="1" applyBorder="1"/>
    <xf numFmtId="0" fontId="9" fillId="0" borderId="15" xfId="0" applyFont="1" applyBorder="1"/>
    <xf numFmtId="167" fontId="0" fillId="0" borderId="16" xfId="0" applyNumberFormat="1" applyBorder="1"/>
    <xf numFmtId="0" fontId="9" fillId="0" borderId="17" xfId="0" applyFont="1" applyBorder="1"/>
    <xf numFmtId="169" fontId="0" fillId="0" borderId="16" xfId="0" applyNumberFormat="1" applyBorder="1"/>
    <xf numFmtId="0" fontId="0" fillId="0" borderId="16" xfId="0" applyBorder="1"/>
    <xf numFmtId="0" fontId="0" fillId="0" borderId="18" xfId="0" applyBorder="1"/>
    <xf numFmtId="0" fontId="9" fillId="0" borderId="19" xfId="0" applyFont="1" applyBorder="1"/>
    <xf numFmtId="165" fontId="3" fillId="0" borderId="0" xfId="0" applyNumberFormat="1" applyFont="1"/>
    <xf numFmtId="0" fontId="3" fillId="0" borderId="6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0" fontId="8" fillId="0" borderId="2" xfId="0" applyFont="1" applyFill="1" applyBorder="1" applyAlignment="1">
      <alignment horizontal="center"/>
    </xf>
    <xf numFmtId="0" fontId="3" fillId="0" borderId="1" xfId="0" applyFont="1" applyFill="1" applyBorder="1" applyAlignment="1"/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4" xfId="0" applyFont="1" applyBorder="1"/>
    <xf numFmtId="0" fontId="5" fillId="0" borderId="5" xfId="0" applyFont="1" applyFill="1" applyBorder="1" applyAlignment="1">
      <alignment horizontal="center"/>
    </xf>
    <xf numFmtId="0" fontId="9" fillId="0" borderId="21" xfId="0" applyFont="1" applyBorder="1" applyAlignment="1">
      <alignment horizontal="right"/>
    </xf>
    <xf numFmtId="0" fontId="10" fillId="0" borderId="13" xfId="0" applyFont="1" applyBorder="1" applyAlignment="1">
      <alignment horizontal="left"/>
    </xf>
    <xf numFmtId="0" fontId="10" fillId="0" borderId="5" xfId="0" applyFont="1" applyBorder="1"/>
    <xf numFmtId="0" fontId="12" fillId="0" borderId="14" xfId="0" applyFont="1" applyBorder="1" applyAlignment="1">
      <alignment horizontal="right"/>
    </xf>
    <xf numFmtId="0" fontId="12" fillId="0" borderId="25" xfId="0" applyFont="1" applyBorder="1" applyAlignment="1">
      <alignment horizontal="right"/>
    </xf>
    <xf numFmtId="0" fontId="12" fillId="0" borderId="15" xfId="0" applyFont="1" applyBorder="1" applyAlignment="1">
      <alignment horizontal="right"/>
    </xf>
    <xf numFmtId="0" fontId="12" fillId="0" borderId="16" xfId="0" applyFont="1" applyBorder="1" applyAlignment="1">
      <alignment horizontal="right"/>
    </xf>
    <xf numFmtId="0" fontId="12" fillId="0" borderId="6" xfId="0" applyFont="1" applyBorder="1" applyAlignment="1">
      <alignment horizontal="right" vertical="top"/>
    </xf>
    <xf numFmtId="0" fontId="12" fillId="0" borderId="6" xfId="0" applyFont="1" applyBorder="1" applyAlignment="1">
      <alignment horizontal="right"/>
    </xf>
    <xf numFmtId="0" fontId="12" fillId="0" borderId="17" xfId="0" applyFont="1" applyBorder="1" applyAlignment="1">
      <alignment horizontal="right"/>
    </xf>
    <xf numFmtId="0" fontId="12" fillId="0" borderId="18" xfId="0" applyFont="1" applyBorder="1" applyAlignment="1">
      <alignment horizontal="right"/>
    </xf>
    <xf numFmtId="0" fontId="12" fillId="0" borderId="26" xfId="0" applyFont="1" applyBorder="1" applyAlignment="1">
      <alignment horizontal="right"/>
    </xf>
    <xf numFmtId="0" fontId="12" fillId="0" borderId="19" xfId="0" applyFont="1" applyBorder="1" applyAlignment="1">
      <alignment horizontal="right"/>
    </xf>
    <xf numFmtId="0" fontId="10" fillId="3" borderId="20" xfId="0" applyFont="1" applyFill="1" applyBorder="1"/>
    <xf numFmtId="0" fontId="10" fillId="0" borderId="21" xfId="0" applyFont="1" applyBorder="1"/>
    <xf numFmtId="9" fontId="9" fillId="0" borderId="21" xfId="0" applyNumberFormat="1" applyFont="1" applyBorder="1" applyAlignment="1">
      <alignment horizontal="right"/>
    </xf>
    <xf numFmtId="0" fontId="10" fillId="0" borderId="21" xfId="0" applyFont="1" applyBorder="1" applyAlignment="1">
      <alignment horizontal="right"/>
    </xf>
    <xf numFmtId="0" fontId="10" fillId="3" borderId="13" xfId="0" applyFont="1" applyFill="1" applyBorder="1"/>
    <xf numFmtId="2" fontId="2" fillId="0" borderId="0" xfId="0" applyNumberFormat="1" applyFont="1" applyBorder="1"/>
    <xf numFmtId="0" fontId="0" fillId="0" borderId="0" xfId="0" quotePrefix="1" applyBorder="1"/>
    <xf numFmtId="0" fontId="13" fillId="0" borderId="0" xfId="0" applyFont="1" applyBorder="1"/>
    <xf numFmtId="0" fontId="14" fillId="3" borderId="13" xfId="0" applyFont="1" applyFill="1" applyBorder="1" applyAlignment="1">
      <alignment horizontal="justify"/>
    </xf>
    <xf numFmtId="0" fontId="14" fillId="0" borderId="21" xfId="0" applyFont="1" applyBorder="1" applyAlignment="1">
      <alignment horizontal="right"/>
    </xf>
    <xf numFmtId="0" fontId="15" fillId="0" borderId="21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0" fillId="3" borderId="3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11" fillId="0" borderId="22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" fillId="0" borderId="27" xfId="0" applyFont="1" applyFill="1" applyBorder="1" applyAlignment="1">
      <alignment horizontal="center"/>
    </xf>
    <xf numFmtId="0" fontId="0" fillId="0" borderId="29" xfId="0" applyFill="1" applyBorder="1" applyAlignment="1"/>
    <xf numFmtId="0" fontId="0" fillId="0" borderId="21" xfId="0" applyFill="1" applyBorder="1" applyAlignment="1"/>
    <xf numFmtId="0" fontId="2" fillId="0" borderId="22" xfId="0" applyFont="1" applyBorder="1" applyAlignment="1">
      <alignment horizontal="right"/>
    </xf>
    <xf numFmtId="0" fontId="2" fillId="0" borderId="24" xfId="0" applyFont="1" applyBorder="1" applyAlignment="1">
      <alignment horizontal="right"/>
    </xf>
    <xf numFmtId="166" fontId="0" fillId="0" borderId="28" xfId="0" applyNumberFormat="1" applyBorder="1"/>
    <xf numFmtId="166" fontId="0" fillId="0" borderId="29" xfId="0" applyNumberFormat="1" applyBorder="1"/>
    <xf numFmtId="166" fontId="0" fillId="0" borderId="30" xfId="0" applyNumberFormat="1" applyBorder="1"/>
    <xf numFmtId="166" fontId="0" fillId="0" borderId="21" xfId="0" applyNumberFormat="1" applyBorder="1"/>
    <xf numFmtId="0" fontId="12" fillId="0" borderId="31" xfId="0" applyFont="1" applyBorder="1" applyAlignment="1">
      <alignment horizontal="right"/>
    </xf>
    <xf numFmtId="0" fontId="12" fillId="0" borderId="8" xfId="0" applyFont="1" applyBorder="1" applyAlignment="1">
      <alignment horizontal="right" vertical="top"/>
    </xf>
    <xf numFmtId="0" fontId="12" fillId="0" borderId="8" xfId="0" applyFont="1" applyBorder="1" applyAlignment="1">
      <alignment horizontal="right"/>
    </xf>
    <xf numFmtId="0" fontId="12" fillId="0" borderId="32" xfId="0" applyFont="1" applyBorder="1" applyAlignment="1">
      <alignment horizontal="right"/>
    </xf>
    <xf numFmtId="0" fontId="12" fillId="0" borderId="33" xfId="0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0" fontId="0" fillId="0" borderId="5" xfId="0" applyBorder="1"/>
    <xf numFmtId="0" fontId="0" fillId="0" borderId="4" xfId="0" applyBorder="1"/>
    <xf numFmtId="0" fontId="12" fillId="0" borderId="34" xfId="0" applyFont="1" applyBorder="1" applyAlignment="1">
      <alignment horizontal="right"/>
    </xf>
    <xf numFmtId="0" fontId="12" fillId="0" borderId="10" xfId="0" applyFont="1" applyBorder="1" applyAlignment="1">
      <alignment horizontal="right"/>
    </xf>
    <xf numFmtId="0" fontId="12" fillId="0" borderId="35" xfId="0" applyFont="1" applyBorder="1" applyAlignment="1">
      <alignment horizontal="right"/>
    </xf>
    <xf numFmtId="0" fontId="16" fillId="0" borderId="36" xfId="0" applyFont="1" applyFill="1" applyBorder="1" applyAlignment="1">
      <alignment horizontal="right"/>
    </xf>
    <xf numFmtId="166" fontId="0" fillId="0" borderId="6" xfId="0" applyNumberFormat="1" applyBorder="1"/>
    <xf numFmtId="2" fontId="3" fillId="0" borderId="0" xfId="0" applyNumberFormat="1" applyFont="1"/>
    <xf numFmtId="0" fontId="17" fillId="0" borderId="0" xfId="0" applyFont="1"/>
    <xf numFmtId="0" fontId="18" fillId="0" borderId="13" xfId="0" applyFont="1" applyBorder="1" applyAlignment="1">
      <alignment vertical="top" wrapText="1"/>
    </xf>
    <xf numFmtId="0" fontId="17" fillId="0" borderId="20" xfId="0" applyFont="1" applyBorder="1" applyAlignment="1">
      <alignment vertical="top" wrapText="1"/>
    </xf>
    <xf numFmtId="0" fontId="17" fillId="0" borderId="21" xfId="0" applyFont="1" applyBorder="1" applyAlignment="1">
      <alignment vertical="top" wrapText="1"/>
    </xf>
    <xf numFmtId="0" fontId="1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 sz="1000"/>
              <a:t>Weight vs. height</a:t>
            </a:r>
          </a:p>
        </c:rich>
      </c:tx>
      <c:layout>
        <c:manualLayout>
          <c:xMode val="edge"/>
          <c:yMode val="edge"/>
          <c:x val="0.4007421150278293"/>
          <c:y val="3.703711532702710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87384044526902"/>
          <c:y val="0.20875489515893036"/>
          <c:w val="0.83302411873840465"/>
          <c:h val="0.56565842559194024"/>
        </c:manualLayout>
      </c:layout>
      <c:scatterChart>
        <c:scatterStyle val="lineMarker"/>
        <c:ser>
          <c:idx val="0"/>
          <c:order val="0"/>
          <c:tx>
            <c:strRef>
              <c:f>'Fitness Data'!$E$1</c:f>
              <c:strCache>
                <c:ptCount val="1"/>
                <c:pt idx="0">
                  <c:v>Weight (kg)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'Fitness Data'!$D$2:$D$31</c:f>
              <c:numCache>
                <c:formatCode>General</c:formatCode>
                <c:ptCount val="30"/>
                <c:pt idx="0">
                  <c:v>145</c:v>
                </c:pt>
                <c:pt idx="1">
                  <c:v>151</c:v>
                </c:pt>
                <c:pt idx="2">
                  <c:v>118</c:v>
                </c:pt>
                <c:pt idx="3">
                  <c:v>166</c:v>
                </c:pt>
                <c:pt idx="4">
                  <c:v>160</c:v>
                </c:pt>
                <c:pt idx="5">
                  <c:v>151</c:v>
                </c:pt>
                <c:pt idx="6">
                  <c:v>166</c:v>
                </c:pt>
                <c:pt idx="7">
                  <c:v>185</c:v>
                </c:pt>
                <c:pt idx="8">
                  <c:v>176</c:v>
                </c:pt>
                <c:pt idx="9">
                  <c:v>125</c:v>
                </c:pt>
                <c:pt idx="10">
                  <c:v>152</c:v>
                </c:pt>
                <c:pt idx="11">
                  <c:v>127</c:v>
                </c:pt>
                <c:pt idx="12">
                  <c:v>112</c:v>
                </c:pt>
                <c:pt idx="13">
                  <c:v>157</c:v>
                </c:pt>
                <c:pt idx="14">
                  <c:v>115</c:v>
                </c:pt>
                <c:pt idx="15">
                  <c:v>174</c:v>
                </c:pt>
                <c:pt idx="16">
                  <c:v>171</c:v>
                </c:pt>
                <c:pt idx="17">
                  <c:v>141</c:v>
                </c:pt>
                <c:pt idx="18">
                  <c:v>166</c:v>
                </c:pt>
                <c:pt idx="19">
                  <c:v>162</c:v>
                </c:pt>
                <c:pt idx="20">
                  <c:v>157</c:v>
                </c:pt>
                <c:pt idx="21">
                  <c:v>139</c:v>
                </c:pt>
                <c:pt idx="22">
                  <c:v>159</c:v>
                </c:pt>
                <c:pt idx="23">
                  <c:v>170</c:v>
                </c:pt>
                <c:pt idx="24">
                  <c:v>198</c:v>
                </c:pt>
                <c:pt idx="25">
                  <c:v>192</c:v>
                </c:pt>
                <c:pt idx="26">
                  <c:v>154</c:v>
                </c:pt>
                <c:pt idx="27">
                  <c:v>170</c:v>
                </c:pt>
                <c:pt idx="28">
                  <c:v>184</c:v>
                </c:pt>
                <c:pt idx="29">
                  <c:v>170</c:v>
                </c:pt>
              </c:numCache>
            </c:numRef>
          </c:xVal>
          <c:yVal>
            <c:numRef>
              <c:f>'Fitness Data'!$E$2:$E$31</c:f>
              <c:numCache>
                <c:formatCode>General</c:formatCode>
                <c:ptCount val="30"/>
                <c:pt idx="0">
                  <c:v>59</c:v>
                </c:pt>
                <c:pt idx="1">
                  <c:v>49</c:v>
                </c:pt>
                <c:pt idx="2">
                  <c:v>32</c:v>
                </c:pt>
                <c:pt idx="3">
                  <c:v>59</c:v>
                </c:pt>
                <c:pt idx="4">
                  <c:v>39</c:v>
                </c:pt>
                <c:pt idx="5">
                  <c:v>41</c:v>
                </c:pt>
                <c:pt idx="6">
                  <c:v>49</c:v>
                </c:pt>
                <c:pt idx="7">
                  <c:v>81</c:v>
                </c:pt>
                <c:pt idx="8">
                  <c:v>49</c:v>
                </c:pt>
                <c:pt idx="9">
                  <c:v>33</c:v>
                </c:pt>
                <c:pt idx="10">
                  <c:v>45</c:v>
                </c:pt>
                <c:pt idx="11">
                  <c:v>49</c:v>
                </c:pt>
                <c:pt idx="12">
                  <c:v>42</c:v>
                </c:pt>
                <c:pt idx="13">
                  <c:v>66</c:v>
                </c:pt>
                <c:pt idx="14">
                  <c:v>36</c:v>
                </c:pt>
                <c:pt idx="15">
                  <c:v>58</c:v>
                </c:pt>
                <c:pt idx="16">
                  <c:v>52</c:v>
                </c:pt>
                <c:pt idx="17">
                  <c:v>47</c:v>
                </c:pt>
                <c:pt idx="18">
                  <c:v>45</c:v>
                </c:pt>
                <c:pt idx="19">
                  <c:v>51</c:v>
                </c:pt>
                <c:pt idx="20">
                  <c:v>49</c:v>
                </c:pt>
                <c:pt idx="21">
                  <c:v>41</c:v>
                </c:pt>
                <c:pt idx="22">
                  <c:v>52</c:v>
                </c:pt>
                <c:pt idx="23">
                  <c:v>49</c:v>
                </c:pt>
                <c:pt idx="24">
                  <c:v>77</c:v>
                </c:pt>
                <c:pt idx="25">
                  <c:v>73</c:v>
                </c:pt>
                <c:pt idx="26">
                  <c:v>52</c:v>
                </c:pt>
                <c:pt idx="27">
                  <c:v>64</c:v>
                </c:pt>
                <c:pt idx="28">
                  <c:v>73</c:v>
                </c:pt>
                <c:pt idx="29">
                  <c:v>83</c:v>
                </c:pt>
              </c:numCache>
            </c:numRef>
          </c:yVal>
        </c:ser>
        <c:axId val="81092608"/>
        <c:axId val="81095296"/>
      </c:scatterChart>
      <c:valAx>
        <c:axId val="81092608"/>
        <c:scaling>
          <c:orientation val="minMax"/>
          <c:max val="200"/>
          <c:min val="100"/>
        </c:scaling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 sz="1000"/>
                  <a:t>Height</a:t>
                </a:r>
              </a:p>
            </c:rich>
          </c:tx>
          <c:layout>
            <c:manualLayout>
              <c:xMode val="edge"/>
              <c:yMode val="edge"/>
              <c:x val="0.5009276437847866"/>
              <c:y val="0.8754239109373073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81095296"/>
        <c:crosses val="autoZero"/>
        <c:crossBetween val="midCat"/>
        <c:majorUnit val="10"/>
        <c:minorUnit val="1"/>
      </c:valAx>
      <c:valAx>
        <c:axId val="8109529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 sz="1000"/>
                  <a:t>Weight</a:t>
                </a:r>
              </a:p>
            </c:rich>
          </c:tx>
          <c:layout>
            <c:manualLayout>
              <c:xMode val="edge"/>
              <c:yMode val="edge"/>
              <c:x val="2.9684601113172542E-2"/>
              <c:y val="0.434344800859624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810926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layout>
        <c:manualLayout>
          <c:xMode val="edge"/>
          <c:yMode val="edge"/>
          <c:x val="0.43564356435643575"/>
          <c:y val="3.642384105960265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a-DK"/>
        </a:p>
      </c:txPr>
    </c:title>
    <c:plotArea>
      <c:layout>
        <c:manualLayout>
          <c:layoutTarget val="inner"/>
          <c:xMode val="edge"/>
          <c:yMode val="edge"/>
          <c:x val="0.12871287128712874"/>
          <c:y val="0.19205298013245042"/>
          <c:w val="0.8366336633663366"/>
          <c:h val="0.67218543046357693"/>
        </c:manualLayout>
      </c:layout>
      <c:barChart>
        <c:barDir val="col"/>
        <c:grouping val="clustered"/>
        <c:ser>
          <c:idx val="0"/>
          <c:order val="0"/>
          <c:tx>
            <c:strRef>
              <c:f>Charts!$I$3</c:f>
              <c:strCache>
                <c:ptCount val="1"/>
                <c:pt idx="0">
                  <c:v>Height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Charts!$H$4:$H$5</c:f>
              <c:strCache>
                <c:ptCount val="2"/>
                <c:pt idx="0">
                  <c:v>Girls</c:v>
                </c:pt>
                <c:pt idx="1">
                  <c:v>Boys</c:v>
                </c:pt>
              </c:strCache>
            </c:strRef>
          </c:cat>
          <c:val>
            <c:numRef>
              <c:f>Charts!$I$4:$I$5</c:f>
              <c:numCache>
                <c:formatCode>0.0</c:formatCode>
                <c:ptCount val="2"/>
                <c:pt idx="0">
                  <c:v>148.76923076923077</c:v>
                </c:pt>
                <c:pt idx="1">
                  <c:v>163.875</c:v>
                </c:pt>
              </c:numCache>
            </c:numRef>
          </c:val>
        </c:ser>
        <c:axId val="79242752"/>
        <c:axId val="79244288"/>
      </c:barChart>
      <c:catAx>
        <c:axId val="7924275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9244288"/>
        <c:crosses val="autoZero"/>
        <c:auto val="1"/>
        <c:lblAlgn val="ctr"/>
        <c:lblOffset val="100"/>
        <c:tickLblSkip val="1"/>
        <c:tickMarkSkip val="1"/>
      </c:catAx>
      <c:valAx>
        <c:axId val="792442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92427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Frequency</a:t>
            </a:r>
            <a:r>
              <a:rPr lang="da-DK" baseline="0"/>
              <a:t> of girls and boys</a:t>
            </a:r>
          </a:p>
        </c:rich>
      </c:tx>
      <c:layout>
        <c:manualLayout>
          <c:xMode val="edge"/>
          <c:yMode val="edge"/>
          <c:x val="0.25977059764081223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1149472767314942"/>
          <c:y val="0.36023054755043227"/>
          <c:w val="0.35632263901454547"/>
          <c:h val="0.44668587896253614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a-DK"/>
              </a:p>
            </c:txPr>
            <c:showVal val="1"/>
            <c:showLeaderLines val="1"/>
          </c:dLbls>
          <c:cat>
            <c:strRef>
              <c:f>Charts!$L$4:$L$5</c:f>
              <c:strCache>
                <c:ptCount val="2"/>
                <c:pt idx="0">
                  <c:v>Girls</c:v>
                </c:pt>
                <c:pt idx="1">
                  <c:v>Boys</c:v>
                </c:pt>
              </c:strCache>
            </c:strRef>
          </c:cat>
          <c:val>
            <c:numRef>
              <c:f>Charts!$M$4:$M$5</c:f>
              <c:numCache>
                <c:formatCode>General</c:formatCode>
                <c:ptCount val="2"/>
                <c:pt idx="0">
                  <c:v>13</c:v>
                </c:pt>
                <c:pt idx="1">
                  <c:v>17</c:v>
                </c:pt>
              </c:numCache>
            </c:numRef>
          </c:val>
        </c:ser>
        <c:dLbls>
          <c:showVal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7011663197272751"/>
          <c:y val="0.50432276657060493"/>
          <c:w val="0.21149473557184675"/>
          <c:h val="0.1585014409221903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2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a-DK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022" r="0.75000000000000022" t="1" header="0" footer="0"/>
    <c:pageSetup paperSize="9" orientation="landscape" horizontalDpi="200" verticalDpi="200" copies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 sz="1800" b="1" i="0" baseline="0"/>
              <a:t>Frequency of girls and boys</a:t>
            </a:r>
            <a:endParaRPr lang="da-DK"/>
          </a:p>
        </c:rich>
      </c:tx>
      <c:layout>
        <c:manualLayout>
          <c:xMode val="edge"/>
          <c:yMode val="edge"/>
          <c:x val="0.30804670105891946"/>
          <c:y val="3.458213256484151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2643706545677416"/>
          <c:y val="0.22190201729106629"/>
          <c:w val="0.84138119922144217"/>
          <c:h val="0.61095100864553353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Charts!$L$4:$L$5</c:f>
              <c:strCache>
                <c:ptCount val="2"/>
                <c:pt idx="0">
                  <c:v>Girls</c:v>
                </c:pt>
                <c:pt idx="1">
                  <c:v>Boys</c:v>
                </c:pt>
              </c:strCache>
            </c:strRef>
          </c:cat>
          <c:val>
            <c:numRef>
              <c:f>Charts!$M$4:$M$5</c:f>
              <c:numCache>
                <c:formatCode>General</c:formatCode>
                <c:ptCount val="2"/>
                <c:pt idx="0">
                  <c:v>13</c:v>
                </c:pt>
                <c:pt idx="1">
                  <c:v>17</c:v>
                </c:pt>
              </c:numCache>
            </c:numRef>
          </c:val>
        </c:ser>
        <c:gapWidth val="100"/>
        <c:axId val="79287424"/>
        <c:axId val="79288960"/>
      </c:barChart>
      <c:catAx>
        <c:axId val="792874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9288960"/>
        <c:crosses val="autoZero"/>
        <c:auto val="1"/>
        <c:lblAlgn val="ctr"/>
        <c:lblOffset val="100"/>
        <c:tickLblSkip val="1"/>
        <c:tickMarkSkip val="1"/>
      </c:catAx>
      <c:valAx>
        <c:axId val="792889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92874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plotArea>
      <c:layout>
        <c:manualLayout>
          <c:layoutTarget val="inner"/>
          <c:xMode val="edge"/>
          <c:yMode val="edge"/>
          <c:x val="6.6884229458915465E-2"/>
          <c:y val="7.3654390934844216E-2"/>
          <c:w val="0.72920123336915177"/>
          <c:h val="0.73087818696883877"/>
        </c:manualLayout>
      </c:layout>
      <c:scatterChart>
        <c:scatterStyle val="lineMarker"/>
        <c:ser>
          <c:idx val="0"/>
          <c:order val="0"/>
          <c:tx>
            <c:strRef>
              <c:f>Regression!$B$1</c:f>
              <c:strCache>
                <c:ptCount val="1"/>
                <c:pt idx="0">
                  <c:v>Weight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Regression!$A$2:$A$18</c:f>
              <c:numCache>
                <c:formatCode>General</c:formatCode>
                <c:ptCount val="17"/>
                <c:pt idx="0">
                  <c:v>157</c:v>
                </c:pt>
                <c:pt idx="1">
                  <c:v>115</c:v>
                </c:pt>
                <c:pt idx="2">
                  <c:v>174</c:v>
                </c:pt>
                <c:pt idx="3">
                  <c:v>171</c:v>
                </c:pt>
                <c:pt idx="4">
                  <c:v>141</c:v>
                </c:pt>
                <c:pt idx="5">
                  <c:v>166</c:v>
                </c:pt>
                <c:pt idx="6">
                  <c:v>162</c:v>
                </c:pt>
                <c:pt idx="7">
                  <c:v>157</c:v>
                </c:pt>
                <c:pt idx="8">
                  <c:v>139</c:v>
                </c:pt>
                <c:pt idx="9">
                  <c:v>159</c:v>
                </c:pt>
                <c:pt idx="10">
                  <c:v>170</c:v>
                </c:pt>
                <c:pt idx="11">
                  <c:v>198</c:v>
                </c:pt>
                <c:pt idx="12">
                  <c:v>192</c:v>
                </c:pt>
                <c:pt idx="13">
                  <c:v>154</c:v>
                </c:pt>
                <c:pt idx="14">
                  <c:v>170</c:v>
                </c:pt>
                <c:pt idx="15">
                  <c:v>184</c:v>
                </c:pt>
                <c:pt idx="16">
                  <c:v>170</c:v>
                </c:pt>
              </c:numCache>
            </c:numRef>
          </c:xVal>
          <c:yVal>
            <c:numRef>
              <c:f>Regression!$B$2:$B$18</c:f>
              <c:numCache>
                <c:formatCode>General</c:formatCode>
                <c:ptCount val="17"/>
                <c:pt idx="0">
                  <c:v>66</c:v>
                </c:pt>
                <c:pt idx="1">
                  <c:v>36</c:v>
                </c:pt>
                <c:pt idx="2">
                  <c:v>58</c:v>
                </c:pt>
                <c:pt idx="3">
                  <c:v>52</c:v>
                </c:pt>
                <c:pt idx="4">
                  <c:v>47</c:v>
                </c:pt>
                <c:pt idx="5">
                  <c:v>45</c:v>
                </c:pt>
                <c:pt idx="6">
                  <c:v>51</c:v>
                </c:pt>
                <c:pt idx="7">
                  <c:v>49</c:v>
                </c:pt>
                <c:pt idx="8">
                  <c:v>41</c:v>
                </c:pt>
                <c:pt idx="9">
                  <c:v>52</c:v>
                </c:pt>
                <c:pt idx="10">
                  <c:v>49</c:v>
                </c:pt>
                <c:pt idx="11">
                  <c:v>77</c:v>
                </c:pt>
                <c:pt idx="12">
                  <c:v>73</c:v>
                </c:pt>
                <c:pt idx="13">
                  <c:v>52</c:v>
                </c:pt>
                <c:pt idx="14">
                  <c:v>64</c:v>
                </c:pt>
                <c:pt idx="15">
                  <c:v>73</c:v>
                </c:pt>
                <c:pt idx="16">
                  <c:v>83</c:v>
                </c:pt>
              </c:numCache>
            </c:numRef>
          </c:yVal>
        </c:ser>
        <c:ser>
          <c:idx val="1"/>
          <c:order val="1"/>
          <c:tx>
            <c:strRef>
              <c:f>Regression!$C$1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Regression!$A$2:$A$18</c:f>
              <c:numCache>
                <c:formatCode>General</c:formatCode>
                <c:ptCount val="17"/>
                <c:pt idx="0">
                  <c:v>157</c:v>
                </c:pt>
                <c:pt idx="1">
                  <c:v>115</c:v>
                </c:pt>
                <c:pt idx="2">
                  <c:v>174</c:v>
                </c:pt>
                <c:pt idx="3">
                  <c:v>171</c:v>
                </c:pt>
                <c:pt idx="4">
                  <c:v>141</c:v>
                </c:pt>
                <c:pt idx="5">
                  <c:v>166</c:v>
                </c:pt>
                <c:pt idx="6">
                  <c:v>162</c:v>
                </c:pt>
                <c:pt idx="7">
                  <c:v>157</c:v>
                </c:pt>
                <c:pt idx="8">
                  <c:v>139</c:v>
                </c:pt>
                <c:pt idx="9">
                  <c:v>159</c:v>
                </c:pt>
                <c:pt idx="10">
                  <c:v>170</c:v>
                </c:pt>
                <c:pt idx="11">
                  <c:v>198</c:v>
                </c:pt>
                <c:pt idx="12">
                  <c:v>192</c:v>
                </c:pt>
                <c:pt idx="13">
                  <c:v>154</c:v>
                </c:pt>
                <c:pt idx="14">
                  <c:v>170</c:v>
                </c:pt>
                <c:pt idx="15">
                  <c:v>184</c:v>
                </c:pt>
                <c:pt idx="16">
                  <c:v>170</c:v>
                </c:pt>
              </c:numCache>
            </c:numRef>
          </c:xVal>
          <c:yVal>
            <c:numRef>
              <c:f>Regression!$C$2:$C$18</c:f>
              <c:numCache>
                <c:formatCode>0.00</c:formatCode>
                <c:ptCount val="17"/>
                <c:pt idx="0">
                  <c:v>53.606105321405522</c:v>
                </c:pt>
                <c:pt idx="1">
                  <c:v>31.958461680346765</c:v>
                </c:pt>
                <c:pt idx="2">
                  <c:v>62.368246795167394</c:v>
                </c:pt>
                <c:pt idx="3">
                  <c:v>60.821986535091767</c:v>
                </c:pt>
                <c:pt idx="4">
                  <c:v>45.359383934335511</c:v>
                </c:pt>
                <c:pt idx="5">
                  <c:v>58.244886101632389</c:v>
                </c:pt>
                <c:pt idx="6">
                  <c:v>56.183205754864886</c:v>
                </c:pt>
                <c:pt idx="7">
                  <c:v>53.606105321405522</c:v>
                </c:pt>
                <c:pt idx="8">
                  <c:v>44.32854376095176</c:v>
                </c:pt>
                <c:pt idx="9">
                  <c:v>54.636945494789273</c:v>
                </c:pt>
                <c:pt idx="10">
                  <c:v>60.306566448399892</c:v>
                </c:pt>
                <c:pt idx="11">
                  <c:v>74.738328875772396</c:v>
                </c:pt>
                <c:pt idx="12">
                  <c:v>71.645808355621142</c:v>
                </c:pt>
                <c:pt idx="13">
                  <c:v>52.059845061329895</c:v>
                </c:pt>
                <c:pt idx="14">
                  <c:v>60.306566448399892</c:v>
                </c:pt>
                <c:pt idx="15">
                  <c:v>67.522447662086137</c:v>
                </c:pt>
                <c:pt idx="16">
                  <c:v>60.306566448399892</c:v>
                </c:pt>
              </c:numCache>
            </c:numRef>
          </c:yVal>
        </c:ser>
        <c:axId val="79891840"/>
        <c:axId val="79910400"/>
      </c:scatterChart>
      <c:valAx>
        <c:axId val="79891840"/>
        <c:scaling>
          <c:orientation val="minMax"/>
          <c:min val="100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Height</a:t>
                </a:r>
              </a:p>
            </c:rich>
          </c:tx>
          <c:layout>
            <c:manualLayout>
              <c:xMode val="edge"/>
              <c:yMode val="edge"/>
              <c:x val="0.39804275689029911"/>
              <c:y val="0.892351274787535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9910400"/>
        <c:crosses val="autoZero"/>
        <c:crossBetween val="midCat"/>
      </c:valAx>
      <c:valAx>
        <c:axId val="799104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98918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360590529772682"/>
          <c:y val="0.3796033994334278"/>
          <c:w val="0.15334438007647105"/>
          <c:h val="0.12181303116147307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a-DK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autoTitleDeleted val="1"/>
    <c:plotArea>
      <c:layout>
        <c:manualLayout>
          <c:layoutTarget val="inner"/>
          <c:xMode val="edge"/>
          <c:yMode val="edge"/>
          <c:x val="7.3170847895782348E-2"/>
          <c:y val="7.7381177284392699E-2"/>
          <c:w val="0.76260283695826525"/>
          <c:h val="0.77678797197024951"/>
        </c:manualLayout>
      </c:layout>
      <c:scatterChart>
        <c:scatterStyle val="lineMarker"/>
        <c:ser>
          <c:idx val="0"/>
          <c:order val="0"/>
          <c:tx>
            <c:strRef>
              <c:f>Regression!$D$1</c:f>
              <c:strCache>
                <c:ptCount val="1"/>
                <c:pt idx="0">
                  <c:v>Residual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Regression!$A$2:$A$18</c:f>
              <c:numCache>
                <c:formatCode>General</c:formatCode>
                <c:ptCount val="17"/>
                <c:pt idx="0">
                  <c:v>157</c:v>
                </c:pt>
                <c:pt idx="1">
                  <c:v>115</c:v>
                </c:pt>
                <c:pt idx="2">
                  <c:v>174</c:v>
                </c:pt>
                <c:pt idx="3">
                  <c:v>171</c:v>
                </c:pt>
                <c:pt idx="4">
                  <c:v>141</c:v>
                </c:pt>
                <c:pt idx="5">
                  <c:v>166</c:v>
                </c:pt>
                <c:pt idx="6">
                  <c:v>162</c:v>
                </c:pt>
                <c:pt idx="7">
                  <c:v>157</c:v>
                </c:pt>
                <c:pt idx="8">
                  <c:v>139</c:v>
                </c:pt>
                <c:pt idx="9">
                  <c:v>159</c:v>
                </c:pt>
                <c:pt idx="10">
                  <c:v>170</c:v>
                </c:pt>
                <c:pt idx="11">
                  <c:v>198</c:v>
                </c:pt>
                <c:pt idx="12">
                  <c:v>192</c:v>
                </c:pt>
                <c:pt idx="13">
                  <c:v>154</c:v>
                </c:pt>
                <c:pt idx="14">
                  <c:v>170</c:v>
                </c:pt>
                <c:pt idx="15">
                  <c:v>184</c:v>
                </c:pt>
                <c:pt idx="16">
                  <c:v>170</c:v>
                </c:pt>
              </c:numCache>
            </c:numRef>
          </c:xVal>
          <c:yVal>
            <c:numRef>
              <c:f>Regression!$D$2:$D$18</c:f>
              <c:numCache>
                <c:formatCode>0.00</c:formatCode>
                <c:ptCount val="17"/>
                <c:pt idx="0">
                  <c:v>12.393894678594478</c:v>
                </c:pt>
                <c:pt idx="1">
                  <c:v>4.0415383196532346</c:v>
                </c:pt>
                <c:pt idx="2">
                  <c:v>-4.3682467951673942</c:v>
                </c:pt>
                <c:pt idx="3">
                  <c:v>-8.8219865350917672</c:v>
                </c:pt>
                <c:pt idx="4">
                  <c:v>1.6406160656644886</c:v>
                </c:pt>
                <c:pt idx="5">
                  <c:v>-13.244886101632389</c:v>
                </c:pt>
                <c:pt idx="6">
                  <c:v>-5.1832057548648862</c:v>
                </c:pt>
                <c:pt idx="7">
                  <c:v>-4.6061053214055221</c:v>
                </c:pt>
                <c:pt idx="8">
                  <c:v>-3.3285437609517601</c:v>
                </c:pt>
                <c:pt idx="9">
                  <c:v>-2.6369454947892734</c:v>
                </c:pt>
                <c:pt idx="10">
                  <c:v>-11.306566448399892</c:v>
                </c:pt>
                <c:pt idx="11">
                  <c:v>2.261671124227604</c:v>
                </c:pt>
                <c:pt idx="12">
                  <c:v>1.354191644378858</c:v>
                </c:pt>
                <c:pt idx="13">
                  <c:v>-5.9845061329895088E-2</c:v>
                </c:pt>
                <c:pt idx="14">
                  <c:v>3.6934335516001084</c:v>
                </c:pt>
                <c:pt idx="15">
                  <c:v>5.4775523379138633</c:v>
                </c:pt>
                <c:pt idx="16">
                  <c:v>22.693433551600108</c:v>
                </c:pt>
              </c:numCache>
            </c:numRef>
          </c:yVal>
        </c:ser>
        <c:axId val="79925632"/>
        <c:axId val="79927936"/>
      </c:scatterChart>
      <c:valAx>
        <c:axId val="79925632"/>
        <c:scaling>
          <c:orientation val="minMax"/>
          <c:min val="1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a-DK"/>
                  <a:t>Height</a:t>
                </a:r>
              </a:p>
            </c:rich>
          </c:tx>
          <c:layout>
            <c:manualLayout>
              <c:xMode val="edge"/>
              <c:yMode val="edge"/>
              <c:x val="0.42113889422358786"/>
              <c:y val="0.8869072615923007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a-DK"/>
          </a:p>
        </c:txPr>
        <c:crossAx val="79927936"/>
        <c:crosses val="autoZero"/>
        <c:crossBetween val="midCat"/>
      </c:valAx>
      <c:valAx>
        <c:axId val="799279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a-DK"/>
          </a:p>
        </c:txPr>
        <c:crossAx val="799256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317209739026513"/>
          <c:y val="0.43452505936757924"/>
          <c:w val="0.11382130892175057"/>
          <c:h val="6.5476502937132891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lang="da-DK" sz="1000" b="1" i="0" u="none" strike="noStrike" kern="1200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022" r="0.75000000000000022" t="1" header="0" footer="0"/>
    <c:pageSetup paperSize="9" orientation="landscape" horizontalDpi="200" verticalDpi="200" copies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Histogram</a:t>
            </a:r>
          </a:p>
        </c:rich>
      </c:tx>
      <c:layout>
        <c:manualLayout>
          <c:xMode val="edge"/>
          <c:yMode val="edge"/>
          <c:x val="0.42657342657342656"/>
          <c:y val="3.7037037037037049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0139860139860139"/>
          <c:y val="0.22558996734916664"/>
          <c:w val="0.87412587412587484"/>
          <c:h val="0.54208932452560932"/>
        </c:manualLayout>
      </c:layout>
      <c:barChart>
        <c:barDir val="col"/>
        <c:grouping val="clustered"/>
        <c:ser>
          <c:idx val="0"/>
          <c:order val="0"/>
          <c:tx>
            <c:v>Hyppighed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't-test'!$J$42:$J$46</c:f>
              <c:numCache>
                <c:formatCode>General</c:formatCode>
                <c:ptCount val="5"/>
                <c:pt idx="0">
                  <c:v>-1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</c:numCache>
            </c:numRef>
          </c:cat>
          <c:val>
            <c:numRef>
              <c:f>'t-test'!$K$42:$K$47</c:f>
              <c:numCache>
                <c:formatCode>General</c:formatCode>
                <c:ptCount val="6"/>
                <c:pt idx="0">
                  <c:v>2</c:v>
                </c:pt>
                <c:pt idx="1">
                  <c:v>2</c:v>
                </c:pt>
                <c:pt idx="2">
                  <c:v>5</c:v>
                </c:pt>
                <c:pt idx="3">
                  <c:v>3</c:v>
                </c:pt>
                <c:pt idx="4">
                  <c:v>1</c:v>
                </c:pt>
                <c:pt idx="5">
                  <c:v>0</c:v>
                </c:pt>
              </c:numCache>
            </c:numRef>
          </c:val>
        </c:ser>
        <c:axId val="80145024"/>
        <c:axId val="80642816"/>
      </c:barChart>
      <c:catAx>
        <c:axId val="801450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Interval</a:t>
                </a:r>
              </a:p>
            </c:rich>
          </c:tx>
          <c:layout>
            <c:manualLayout>
              <c:xMode val="edge"/>
              <c:yMode val="edge"/>
              <c:x val="0.49300699300699313"/>
              <c:y val="0.8720566999832092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80642816"/>
        <c:crosses val="autoZero"/>
        <c:auto val="1"/>
        <c:lblAlgn val="ctr"/>
        <c:lblOffset val="100"/>
        <c:tickLblSkip val="1"/>
        <c:tickMarkSkip val="1"/>
      </c:catAx>
      <c:valAx>
        <c:axId val="8064281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Frequency</a:t>
                </a:r>
              </a:p>
            </c:rich>
          </c:tx>
          <c:layout>
            <c:manualLayout>
              <c:xMode val="edge"/>
              <c:yMode val="edge"/>
              <c:x val="2.566375861115047E-3"/>
              <c:y val="0.3546906636670416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801450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022" r="0.75000000000000022" t="1" header="0" footer="0"/>
    <c:pageSetup paperSize="9" orientation="landscape" horizontalDpi="200" verticalDpi="200" copies="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plotArea>
      <c:layout>
        <c:manualLayout>
          <c:layoutTarget val="inner"/>
          <c:xMode val="edge"/>
          <c:yMode val="edge"/>
          <c:x val="6.3786136401540863E-2"/>
          <c:y val="7.4626865671641784E-2"/>
          <c:w val="0.75103031569556145"/>
          <c:h val="0.80298507462686564"/>
        </c:manualLayout>
      </c:layout>
      <c:barChart>
        <c:barDir val="col"/>
        <c:grouping val="clustered"/>
        <c:ser>
          <c:idx val="0"/>
          <c:order val="0"/>
          <c:tx>
            <c:strRef>
              <c:f>'t-test'!$K$3</c:f>
              <c:strCache>
                <c:ptCount val="1"/>
                <c:pt idx="0">
                  <c:v>Girls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't-test'!$J$4:$J$7</c:f>
              <c:numCache>
                <c:formatCode>General</c:formatCode>
                <c:ptCount val="4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</c:numCache>
            </c:numRef>
          </c:cat>
          <c:val>
            <c:numRef>
              <c:f>'t-test'!$K$4:$K$7</c:f>
              <c:numCache>
                <c:formatCode>General</c:formatCode>
                <c:ptCount val="4"/>
                <c:pt idx="0">
                  <c:v>5</c:v>
                </c:pt>
                <c:pt idx="1">
                  <c:v>5</c:v>
                </c:pt>
                <c:pt idx="2">
                  <c:v>1</c:v>
                </c:pt>
                <c:pt idx="3">
                  <c:v>2</c:v>
                </c:pt>
              </c:numCache>
            </c:numRef>
          </c:val>
        </c:ser>
        <c:ser>
          <c:idx val="1"/>
          <c:order val="1"/>
          <c:tx>
            <c:strRef>
              <c:f>'t-test'!$L$3</c:f>
              <c:strCache>
                <c:ptCount val="1"/>
                <c:pt idx="0">
                  <c:v>Boys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't-test'!$J$4:$J$7</c:f>
              <c:numCache>
                <c:formatCode>General</c:formatCode>
                <c:ptCount val="4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</c:numCache>
            </c:numRef>
          </c:cat>
          <c:val>
            <c:numRef>
              <c:f>'t-test'!$L$4:$L$7</c:f>
              <c:numCache>
                <c:formatCode>General</c:formatCode>
                <c:ptCount val="4"/>
                <c:pt idx="0">
                  <c:v>8</c:v>
                </c:pt>
                <c:pt idx="1">
                  <c:v>6</c:v>
                </c:pt>
                <c:pt idx="2">
                  <c:v>3</c:v>
                </c:pt>
                <c:pt idx="3">
                  <c:v>0</c:v>
                </c:pt>
              </c:numCache>
            </c:numRef>
          </c:val>
        </c:ser>
        <c:axId val="65059840"/>
        <c:axId val="65843584"/>
      </c:barChart>
      <c:catAx>
        <c:axId val="6505984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65843584"/>
        <c:crosses val="autoZero"/>
        <c:auto val="1"/>
        <c:lblAlgn val="ctr"/>
        <c:lblOffset val="100"/>
        <c:tickLblSkip val="1"/>
        <c:tickMarkSkip val="1"/>
      </c:catAx>
      <c:valAx>
        <c:axId val="658435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650598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0905479407666641"/>
          <c:y val="0.12238805970149254"/>
          <c:w val="0.13786029832690672"/>
          <c:h val="0.1671641791044776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a-DK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044" r="0.75000000000000044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Mean weight</a:t>
            </a:r>
            <a:r>
              <a:rPr lang="da-DK" baseline="0"/>
              <a:t> vs. age</a:t>
            </a:r>
            <a:endParaRPr lang="da-DK"/>
          </a:p>
        </c:rich>
      </c:tx>
      <c:layout>
        <c:manualLayout>
          <c:xMode val="edge"/>
          <c:yMode val="edge"/>
          <c:x val="0.37264200465507846"/>
          <c:y val="3.642384105960265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4465507790247581E-2"/>
          <c:y val="0.22185430463576158"/>
          <c:w val="0.80660501210724411"/>
          <c:h val="0.5496688741721858"/>
        </c:manualLayout>
      </c:layout>
      <c:scatterChart>
        <c:scatterStyle val="lineMarker"/>
        <c:ser>
          <c:idx val="1"/>
          <c:order val="0"/>
          <c:tx>
            <c:strRef>
              <c:f>'Fitness Data'!$H$51</c:f>
              <c:strCache>
                <c:ptCount val="1"/>
                <c:pt idx="0">
                  <c:v>Mean weight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2"/>
            <c:spPr>
              <a:noFill/>
              <a:ln w="9525">
                <a:noFill/>
              </a:ln>
            </c:spPr>
          </c:marker>
          <c:xVal>
            <c:numRef>
              <c:f>'Fitness Data'!$G$52:$G$57</c:f>
              <c:numCache>
                <c:formatCode>General</c:formatCode>
                <c:ptCount val="6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</c:numCache>
            </c:numRef>
          </c:xVal>
          <c:yVal>
            <c:numRef>
              <c:f>'Fitness Data'!$H$52:$H$57</c:f>
              <c:numCache>
                <c:formatCode>0.00</c:formatCode>
                <c:ptCount val="6"/>
                <c:pt idx="0">
                  <c:v>48.4</c:v>
                </c:pt>
                <c:pt idx="1">
                  <c:v>50</c:v>
                </c:pt>
                <c:pt idx="2">
                  <c:v>49.5</c:v>
                </c:pt>
                <c:pt idx="3">
                  <c:v>61.75</c:v>
                </c:pt>
                <c:pt idx="4">
                  <c:v>56.5</c:v>
                </c:pt>
                <c:pt idx="5">
                  <c:v>66</c:v>
                </c:pt>
              </c:numCache>
            </c:numRef>
          </c:yVal>
        </c:ser>
        <c:axId val="81349248"/>
        <c:axId val="82367616"/>
      </c:scatterChart>
      <c:valAx>
        <c:axId val="81349248"/>
        <c:scaling>
          <c:orientation val="minMax"/>
          <c:max val="17"/>
          <c:min val="12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Age</a:t>
                </a:r>
              </a:p>
            </c:rich>
          </c:tx>
          <c:layout>
            <c:manualLayout>
              <c:xMode val="edge"/>
              <c:yMode val="edge"/>
              <c:x val="0.43710757853381532"/>
              <c:y val="0.8741721854304634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82367616"/>
        <c:crosses val="autoZero"/>
        <c:crossBetween val="midCat"/>
        <c:majorUnit val="1"/>
        <c:minorUnit val="0.4"/>
      </c:valAx>
      <c:valAx>
        <c:axId val="823676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8134924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7.8616352201257862E-3"/>
          <c:y val="5.9602649006622523E-2"/>
          <c:w val="0.21750540616385225"/>
          <c:h val="7.2847682119205337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a-DK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 sz="1000" b="1" i="0" baseline="0"/>
              <a:t>Mean weight vs. age</a:t>
            </a:r>
          </a:p>
        </c:rich>
      </c:tx>
      <c:layout>
        <c:manualLayout>
          <c:xMode val="edge"/>
          <c:yMode val="edge"/>
          <c:x val="0.35925984251968501"/>
          <c:y val="3.630363036303630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5926063234344712E-2"/>
          <c:y val="0.20792146220562024"/>
          <c:w val="0.78889031555684963"/>
          <c:h val="0.57095893589797309"/>
        </c:manualLayout>
      </c:layout>
      <c:scatterChart>
        <c:scatterStyle val="lineMarker"/>
        <c:ser>
          <c:idx val="1"/>
          <c:order val="0"/>
          <c:tx>
            <c:strRef>
              <c:f>'Fitness Data'!$H$51</c:f>
              <c:strCache>
                <c:ptCount val="1"/>
                <c:pt idx="0">
                  <c:v>Mean weight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square"/>
            <c:size val="2"/>
            <c:spPr>
              <a:noFill/>
              <a:ln w="9525">
                <a:noFill/>
              </a:ln>
            </c:spPr>
          </c:marker>
          <c:xVal>
            <c:numRef>
              <c:f>'Fitness Data'!$G$52:$G$57</c:f>
              <c:numCache>
                <c:formatCode>General</c:formatCode>
                <c:ptCount val="6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</c:numCache>
            </c:numRef>
          </c:xVal>
          <c:yVal>
            <c:numRef>
              <c:f>'Fitness Data'!$H$52:$H$57</c:f>
              <c:numCache>
                <c:formatCode>0.00</c:formatCode>
                <c:ptCount val="6"/>
                <c:pt idx="0">
                  <c:v>48.4</c:v>
                </c:pt>
                <c:pt idx="1">
                  <c:v>50</c:v>
                </c:pt>
                <c:pt idx="2">
                  <c:v>49.5</c:v>
                </c:pt>
                <c:pt idx="3">
                  <c:v>61.75</c:v>
                </c:pt>
                <c:pt idx="4">
                  <c:v>56.5</c:v>
                </c:pt>
                <c:pt idx="5">
                  <c:v>66</c:v>
                </c:pt>
              </c:numCache>
            </c:numRef>
          </c:yVal>
        </c:ser>
        <c:axId val="78947456"/>
        <c:axId val="78949760"/>
      </c:scatterChart>
      <c:valAx>
        <c:axId val="78947456"/>
        <c:scaling>
          <c:orientation val="minMax"/>
          <c:max val="17"/>
          <c:min val="12"/>
        </c:scaling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Age</a:t>
                </a:r>
              </a:p>
            </c:rich>
          </c:tx>
          <c:layout>
            <c:manualLayout>
              <c:xMode val="edge"/>
              <c:yMode val="edge"/>
              <c:x val="0.43888966656945688"/>
              <c:y val="0.8778905607096142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8949760"/>
        <c:crosses val="autoZero"/>
        <c:crossBetween val="midCat"/>
        <c:majorUnit val="1"/>
        <c:minorUnit val="0.4"/>
      </c:valAx>
      <c:valAx>
        <c:axId val="78949760"/>
        <c:scaling>
          <c:orientation val="minMax"/>
          <c:min val="45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894745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9.2592592592592657E-3"/>
          <c:y val="5.6105957052398153E-2"/>
          <c:w val="0.20185224069213575"/>
          <c:h val="6.9307277184411403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a-DK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10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 sz="1000" b="1" i="0" baseline="0"/>
              <a:t>Weight vs. height</a:t>
            </a:r>
            <a:endParaRPr lang="da-DK" sz="1000"/>
          </a:p>
        </c:rich>
      </c:tx>
      <c:layout>
        <c:manualLayout>
          <c:xMode val="edge"/>
          <c:yMode val="edge"/>
          <c:x val="0.40000077768056785"/>
          <c:y val="3.080568720379147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1851873285361124"/>
          <c:y val="0.15876777251184843"/>
          <c:w val="0.8333348403769536"/>
          <c:h val="0.68246445497630337"/>
        </c:manualLayout>
      </c:layout>
      <c:scatterChart>
        <c:scatterStyle val="lineMarker"/>
        <c:ser>
          <c:idx val="0"/>
          <c:order val="0"/>
          <c:tx>
            <c:strRef>
              <c:f>'Fitness Data'!$E$1</c:f>
              <c:strCache>
                <c:ptCount val="1"/>
                <c:pt idx="0">
                  <c:v>Weight (kg)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'Fitness Data'!$D$2:$D$31</c:f>
              <c:numCache>
                <c:formatCode>General</c:formatCode>
                <c:ptCount val="30"/>
                <c:pt idx="0">
                  <c:v>145</c:v>
                </c:pt>
                <c:pt idx="1">
                  <c:v>151</c:v>
                </c:pt>
                <c:pt idx="2">
                  <c:v>118</c:v>
                </c:pt>
                <c:pt idx="3">
                  <c:v>166</c:v>
                </c:pt>
                <c:pt idx="4">
                  <c:v>160</c:v>
                </c:pt>
                <c:pt idx="5">
                  <c:v>151</c:v>
                </c:pt>
                <c:pt idx="6">
                  <c:v>166</c:v>
                </c:pt>
                <c:pt idx="7">
                  <c:v>185</c:v>
                </c:pt>
                <c:pt idx="8">
                  <c:v>176</c:v>
                </c:pt>
                <c:pt idx="9">
                  <c:v>125</c:v>
                </c:pt>
                <c:pt idx="10">
                  <c:v>152</c:v>
                </c:pt>
                <c:pt idx="11">
                  <c:v>127</c:v>
                </c:pt>
                <c:pt idx="12">
                  <c:v>112</c:v>
                </c:pt>
                <c:pt idx="13">
                  <c:v>157</c:v>
                </c:pt>
                <c:pt idx="14">
                  <c:v>115</c:v>
                </c:pt>
                <c:pt idx="15">
                  <c:v>174</c:v>
                </c:pt>
                <c:pt idx="16">
                  <c:v>171</c:v>
                </c:pt>
                <c:pt idx="17">
                  <c:v>141</c:v>
                </c:pt>
                <c:pt idx="18">
                  <c:v>166</c:v>
                </c:pt>
                <c:pt idx="19">
                  <c:v>162</c:v>
                </c:pt>
                <c:pt idx="20">
                  <c:v>157</c:v>
                </c:pt>
                <c:pt idx="21">
                  <c:v>139</c:v>
                </c:pt>
                <c:pt idx="22">
                  <c:v>159</c:v>
                </c:pt>
                <c:pt idx="23">
                  <c:v>170</c:v>
                </c:pt>
                <c:pt idx="24">
                  <c:v>198</c:v>
                </c:pt>
                <c:pt idx="25">
                  <c:v>192</c:v>
                </c:pt>
                <c:pt idx="26">
                  <c:v>154</c:v>
                </c:pt>
                <c:pt idx="27">
                  <c:v>170</c:v>
                </c:pt>
                <c:pt idx="28">
                  <c:v>184</c:v>
                </c:pt>
                <c:pt idx="29">
                  <c:v>170</c:v>
                </c:pt>
              </c:numCache>
            </c:numRef>
          </c:xVal>
          <c:yVal>
            <c:numRef>
              <c:f>'Fitness Data'!$E$2:$E$31</c:f>
              <c:numCache>
                <c:formatCode>General</c:formatCode>
                <c:ptCount val="30"/>
                <c:pt idx="0">
                  <c:v>59</c:v>
                </c:pt>
                <c:pt idx="1">
                  <c:v>49</c:v>
                </c:pt>
                <c:pt idx="2">
                  <c:v>32</c:v>
                </c:pt>
                <c:pt idx="3">
                  <c:v>59</c:v>
                </c:pt>
                <c:pt idx="4">
                  <c:v>39</c:v>
                </c:pt>
                <c:pt idx="5">
                  <c:v>41</c:v>
                </c:pt>
                <c:pt idx="6">
                  <c:v>49</c:v>
                </c:pt>
                <c:pt idx="7">
                  <c:v>81</c:v>
                </c:pt>
                <c:pt idx="8">
                  <c:v>49</c:v>
                </c:pt>
                <c:pt idx="9">
                  <c:v>33</c:v>
                </c:pt>
                <c:pt idx="10">
                  <c:v>45</c:v>
                </c:pt>
                <c:pt idx="11">
                  <c:v>49</c:v>
                </c:pt>
                <c:pt idx="12">
                  <c:v>42</c:v>
                </c:pt>
                <c:pt idx="13">
                  <c:v>66</c:v>
                </c:pt>
                <c:pt idx="14">
                  <c:v>36</c:v>
                </c:pt>
                <c:pt idx="15">
                  <c:v>58</c:v>
                </c:pt>
                <c:pt idx="16">
                  <c:v>52</c:v>
                </c:pt>
                <c:pt idx="17">
                  <c:v>47</c:v>
                </c:pt>
                <c:pt idx="18">
                  <c:v>45</c:v>
                </c:pt>
                <c:pt idx="19">
                  <c:v>51</c:v>
                </c:pt>
                <c:pt idx="20">
                  <c:v>49</c:v>
                </c:pt>
                <c:pt idx="21">
                  <c:v>41</c:v>
                </c:pt>
                <c:pt idx="22">
                  <c:v>52</c:v>
                </c:pt>
                <c:pt idx="23">
                  <c:v>49</c:v>
                </c:pt>
                <c:pt idx="24">
                  <c:v>77</c:v>
                </c:pt>
                <c:pt idx="25">
                  <c:v>73</c:v>
                </c:pt>
                <c:pt idx="26">
                  <c:v>52</c:v>
                </c:pt>
                <c:pt idx="27">
                  <c:v>64</c:v>
                </c:pt>
                <c:pt idx="28">
                  <c:v>73</c:v>
                </c:pt>
                <c:pt idx="29">
                  <c:v>83</c:v>
                </c:pt>
              </c:numCache>
            </c:numRef>
          </c:yVal>
        </c:ser>
        <c:axId val="78961280"/>
        <c:axId val="78967936"/>
      </c:scatterChart>
      <c:valAx>
        <c:axId val="78961280"/>
        <c:scaling>
          <c:orientation val="minMax"/>
          <c:max val="200"/>
          <c:min val="100"/>
        </c:scaling>
        <c:axPos val="b"/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 sz="1000"/>
                  <a:t>Height</a:t>
                </a:r>
              </a:p>
            </c:rich>
          </c:tx>
          <c:layout>
            <c:manualLayout>
              <c:xMode val="edge"/>
              <c:yMode val="edge"/>
              <c:x val="0.50185282395256148"/>
              <c:y val="0.91232227488151652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8967936"/>
        <c:crosses val="autoZero"/>
        <c:crossBetween val="midCat"/>
        <c:majorUnit val="10"/>
        <c:minorUnit val="1"/>
      </c:valAx>
      <c:valAx>
        <c:axId val="78967936"/>
        <c:scaling>
          <c:orientation val="minMax"/>
          <c:min val="3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 sz="1000"/>
                  <a:t>Weight</a:t>
                </a:r>
              </a:p>
            </c:rich>
          </c:tx>
          <c:layout>
            <c:manualLayout>
              <c:xMode val="edge"/>
              <c:yMode val="edge"/>
              <c:x val="2.9629629629629641E-2"/>
              <c:y val="0.45971563981042651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89612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autoTitleDeleted val="1"/>
    <c:plotArea>
      <c:layout>
        <c:manualLayout>
          <c:layoutTarget val="inner"/>
          <c:xMode val="edge"/>
          <c:yMode val="edge"/>
          <c:x val="0.10500816037724686"/>
          <c:y val="8.8435667901214085E-2"/>
          <c:w val="0.85298936429517491"/>
          <c:h val="0.67687299662852374"/>
        </c:manualLayout>
      </c:layout>
      <c:bubbleChart>
        <c:ser>
          <c:idx val="0"/>
          <c:order val="0"/>
          <c:tx>
            <c:strRef>
              <c:f>'Fitness Data'!$E$1</c:f>
              <c:strCache>
                <c:ptCount val="1"/>
                <c:pt idx="0">
                  <c:v>Weight (kg)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xVal>
            <c:numRef>
              <c:f>'Fitness Data'!$D$2:$D$31</c:f>
              <c:numCache>
                <c:formatCode>General</c:formatCode>
                <c:ptCount val="30"/>
                <c:pt idx="0">
                  <c:v>145</c:v>
                </c:pt>
                <c:pt idx="1">
                  <c:v>151</c:v>
                </c:pt>
                <c:pt idx="2">
                  <c:v>118</c:v>
                </c:pt>
                <c:pt idx="3">
                  <c:v>166</c:v>
                </c:pt>
                <c:pt idx="4">
                  <c:v>160</c:v>
                </c:pt>
                <c:pt idx="5">
                  <c:v>151</c:v>
                </c:pt>
                <c:pt idx="6">
                  <c:v>166</c:v>
                </c:pt>
                <c:pt idx="7">
                  <c:v>185</c:v>
                </c:pt>
                <c:pt idx="8">
                  <c:v>176</c:v>
                </c:pt>
                <c:pt idx="9">
                  <c:v>125</c:v>
                </c:pt>
                <c:pt idx="10">
                  <c:v>152</c:v>
                </c:pt>
                <c:pt idx="11">
                  <c:v>127</c:v>
                </c:pt>
                <c:pt idx="12">
                  <c:v>112</c:v>
                </c:pt>
                <c:pt idx="13">
                  <c:v>157</c:v>
                </c:pt>
                <c:pt idx="14">
                  <c:v>115</c:v>
                </c:pt>
                <c:pt idx="15">
                  <c:v>174</c:v>
                </c:pt>
                <c:pt idx="16">
                  <c:v>171</c:v>
                </c:pt>
                <c:pt idx="17">
                  <c:v>141</c:v>
                </c:pt>
                <c:pt idx="18">
                  <c:v>166</c:v>
                </c:pt>
                <c:pt idx="19">
                  <c:v>162</c:v>
                </c:pt>
                <c:pt idx="20">
                  <c:v>157</c:v>
                </c:pt>
                <c:pt idx="21">
                  <c:v>139</c:v>
                </c:pt>
                <c:pt idx="22">
                  <c:v>159</c:v>
                </c:pt>
                <c:pt idx="23">
                  <c:v>170</c:v>
                </c:pt>
                <c:pt idx="24">
                  <c:v>198</c:v>
                </c:pt>
                <c:pt idx="25">
                  <c:v>192</c:v>
                </c:pt>
                <c:pt idx="26">
                  <c:v>154</c:v>
                </c:pt>
                <c:pt idx="27">
                  <c:v>170</c:v>
                </c:pt>
                <c:pt idx="28">
                  <c:v>184</c:v>
                </c:pt>
                <c:pt idx="29">
                  <c:v>170</c:v>
                </c:pt>
              </c:numCache>
            </c:numRef>
          </c:xVal>
          <c:yVal>
            <c:numRef>
              <c:f>'Fitness Data'!$E$2:$E$31</c:f>
              <c:numCache>
                <c:formatCode>General</c:formatCode>
                <c:ptCount val="30"/>
                <c:pt idx="0">
                  <c:v>59</c:v>
                </c:pt>
                <c:pt idx="1">
                  <c:v>49</c:v>
                </c:pt>
                <c:pt idx="2">
                  <c:v>32</c:v>
                </c:pt>
                <c:pt idx="3">
                  <c:v>59</c:v>
                </c:pt>
                <c:pt idx="4">
                  <c:v>39</c:v>
                </c:pt>
                <c:pt idx="5">
                  <c:v>41</c:v>
                </c:pt>
                <c:pt idx="6">
                  <c:v>49</c:v>
                </c:pt>
                <c:pt idx="7">
                  <c:v>81</c:v>
                </c:pt>
                <c:pt idx="8">
                  <c:v>49</c:v>
                </c:pt>
                <c:pt idx="9">
                  <c:v>33</c:v>
                </c:pt>
                <c:pt idx="10">
                  <c:v>45</c:v>
                </c:pt>
                <c:pt idx="11">
                  <c:v>49</c:v>
                </c:pt>
                <c:pt idx="12">
                  <c:v>42</c:v>
                </c:pt>
                <c:pt idx="13">
                  <c:v>66</c:v>
                </c:pt>
                <c:pt idx="14">
                  <c:v>36</c:v>
                </c:pt>
                <c:pt idx="15">
                  <c:v>58</c:v>
                </c:pt>
                <c:pt idx="16">
                  <c:v>52</c:v>
                </c:pt>
                <c:pt idx="17">
                  <c:v>47</c:v>
                </c:pt>
                <c:pt idx="18">
                  <c:v>45</c:v>
                </c:pt>
                <c:pt idx="19">
                  <c:v>51</c:v>
                </c:pt>
                <c:pt idx="20">
                  <c:v>49</c:v>
                </c:pt>
                <c:pt idx="21">
                  <c:v>41</c:v>
                </c:pt>
                <c:pt idx="22">
                  <c:v>52</c:v>
                </c:pt>
                <c:pt idx="23">
                  <c:v>49</c:v>
                </c:pt>
                <c:pt idx="24">
                  <c:v>77</c:v>
                </c:pt>
                <c:pt idx="25">
                  <c:v>73</c:v>
                </c:pt>
                <c:pt idx="26">
                  <c:v>52</c:v>
                </c:pt>
                <c:pt idx="27">
                  <c:v>64</c:v>
                </c:pt>
                <c:pt idx="28">
                  <c:v>73</c:v>
                </c:pt>
                <c:pt idx="29">
                  <c:v>83</c:v>
                </c:pt>
              </c:numCache>
            </c:numRef>
          </c:yVal>
          <c:bubbleSize>
            <c:numRef>
              <c:f>'Fitness Data'!$C$1:$C$31</c:f>
              <c:numCache>
                <c:formatCode>General</c:formatCode>
                <c:ptCount val="31"/>
                <c:pt idx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13</c:v>
                </c:pt>
                <c:pt idx="5">
                  <c:v>13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14</c:v>
                </c:pt>
                <c:pt idx="10">
                  <c:v>14</c:v>
                </c:pt>
                <c:pt idx="11">
                  <c:v>15</c:v>
                </c:pt>
                <c:pt idx="12">
                  <c:v>16</c:v>
                </c:pt>
                <c:pt idx="13">
                  <c:v>17</c:v>
                </c:pt>
                <c:pt idx="14">
                  <c:v>12</c:v>
                </c:pt>
                <c:pt idx="15">
                  <c:v>12</c:v>
                </c:pt>
                <c:pt idx="16">
                  <c:v>13</c:v>
                </c:pt>
                <c:pt idx="17">
                  <c:v>13</c:v>
                </c:pt>
                <c:pt idx="18">
                  <c:v>13</c:v>
                </c:pt>
                <c:pt idx="19">
                  <c:v>13</c:v>
                </c:pt>
                <c:pt idx="20">
                  <c:v>14</c:v>
                </c:pt>
                <c:pt idx="21">
                  <c:v>14</c:v>
                </c:pt>
                <c:pt idx="22">
                  <c:v>14</c:v>
                </c:pt>
                <c:pt idx="23">
                  <c:v>14</c:v>
                </c:pt>
                <c:pt idx="24">
                  <c:v>14</c:v>
                </c:pt>
                <c:pt idx="25">
                  <c:v>15</c:v>
                </c:pt>
                <c:pt idx="26">
                  <c:v>15</c:v>
                </c:pt>
                <c:pt idx="27">
                  <c:v>15</c:v>
                </c:pt>
                <c:pt idx="28">
                  <c:v>16</c:v>
                </c:pt>
                <c:pt idx="29">
                  <c:v>17</c:v>
                </c:pt>
                <c:pt idx="30">
                  <c:v>17</c:v>
                </c:pt>
              </c:numCache>
            </c:numRef>
          </c:bubbleSize>
        </c:ser>
        <c:bubbleScale val="35"/>
        <c:sizeRepresents val="w"/>
        <c:axId val="79045760"/>
        <c:axId val="79047680"/>
      </c:bubbleChart>
      <c:valAx>
        <c:axId val="79045760"/>
        <c:scaling>
          <c:orientation val="minMax"/>
          <c:min val="100"/>
        </c:scaling>
        <c:axPos val="b"/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 sz="1000"/>
                  <a:t>Height</a:t>
                </a:r>
              </a:p>
            </c:rich>
          </c:tx>
          <c:layout>
            <c:manualLayout>
              <c:xMode val="edge"/>
              <c:yMode val="edge"/>
              <c:x val="0.49919258477181477"/>
              <c:y val="0.8707511899995550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9047680"/>
        <c:crosses val="autoZero"/>
        <c:crossBetween val="midCat"/>
      </c:valAx>
      <c:valAx>
        <c:axId val="79047680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 sz="1000"/>
                  <a:t>Weight</a:t>
                </a:r>
              </a:p>
            </c:rich>
          </c:tx>
          <c:layout>
            <c:manualLayout>
              <c:xMode val="edge"/>
              <c:yMode val="edge"/>
              <c:x val="2.5848142164781918E-2"/>
              <c:y val="0.3639467947862450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904576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Histogram height</a:t>
            </a:r>
          </a:p>
        </c:rich>
      </c:tx>
      <c:layout>
        <c:manualLayout>
          <c:xMode val="edge"/>
          <c:yMode val="edge"/>
          <c:x val="0.27864665354330709"/>
          <c:y val="4.39560439560439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927126381241822"/>
          <c:y val="0.34065934065934067"/>
          <c:w val="0.7942728532736546"/>
          <c:h val="0.28021978021978033"/>
        </c:manualLayout>
      </c:layout>
      <c:barChart>
        <c:barDir val="col"/>
        <c:grouping val="clustered"/>
        <c:ser>
          <c:idx val="0"/>
          <c:order val="0"/>
          <c:tx>
            <c:v>Hyppighed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Histograms!$C$2:$C$6</c:f>
              <c:numCache>
                <c:formatCode>General</c:formatCode>
                <c:ptCount val="5"/>
                <c:pt idx="0">
                  <c:v>110</c:v>
                </c:pt>
                <c:pt idx="1">
                  <c:v>130</c:v>
                </c:pt>
                <c:pt idx="2">
                  <c:v>150</c:v>
                </c:pt>
                <c:pt idx="3">
                  <c:v>170</c:v>
                </c:pt>
                <c:pt idx="4">
                  <c:v>190</c:v>
                </c:pt>
              </c:numCache>
            </c:numRef>
          </c:cat>
          <c:val>
            <c:numRef>
              <c:f>Histograms!$D$2:$D$6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10</c:v>
                </c:pt>
                <c:pt idx="3">
                  <c:v>10</c:v>
                </c:pt>
                <c:pt idx="4">
                  <c:v>4</c:v>
                </c:pt>
              </c:numCache>
            </c:numRef>
          </c:val>
        </c:ser>
        <c:axId val="79067776"/>
        <c:axId val="79090432"/>
      </c:barChart>
      <c:catAx>
        <c:axId val="7906777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Height in  cm</a:t>
                </a:r>
              </a:p>
            </c:rich>
          </c:tx>
          <c:layout>
            <c:manualLayout>
              <c:xMode val="edge"/>
              <c:yMode val="edge"/>
              <c:x val="0.42448026027996533"/>
              <c:y val="0.7857142857142855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9090432"/>
        <c:crosses val="autoZero"/>
        <c:auto val="1"/>
        <c:lblAlgn val="ctr"/>
        <c:lblOffset val="100"/>
        <c:tickLblSkip val="1"/>
        <c:tickMarkSkip val="1"/>
      </c:catAx>
      <c:valAx>
        <c:axId val="79090432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Frequency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3791208791208794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90677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022" r="0.75000000000000022" t="1" header="0" footer="0"/>
    <c:pageSetup paperSize="9" orientation="landscape" horizontalDpi="200" verticalDpi="200" copies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Histogram weight</a:t>
            </a:r>
          </a:p>
        </c:rich>
      </c:tx>
      <c:layout>
        <c:manualLayout>
          <c:xMode val="edge"/>
          <c:yMode val="edge"/>
          <c:x val="0.28645915354330709"/>
          <c:y val="4.265402843601896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927126381241822"/>
          <c:y val="0.29857889000224497"/>
          <c:w val="0.7942728532736546"/>
          <c:h val="0.37440844936789441"/>
        </c:manualLayout>
      </c:layout>
      <c:barChart>
        <c:barDir val="col"/>
        <c:grouping val="clustered"/>
        <c:ser>
          <c:idx val="0"/>
          <c:order val="0"/>
          <c:tx>
            <c:v>Hyppighed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Histograms!$B$12:$B$18</c:f>
              <c:numCache>
                <c:formatCode>General</c:formatCode>
                <c:ptCount val="7"/>
                <c:pt idx="0">
                  <c:v>40</c:v>
                </c:pt>
                <c:pt idx="1">
                  <c:v>50</c:v>
                </c:pt>
                <c:pt idx="2">
                  <c:v>60</c:v>
                </c:pt>
                <c:pt idx="3">
                  <c:v>70</c:v>
                </c:pt>
                <c:pt idx="4">
                  <c:v>80</c:v>
                </c:pt>
                <c:pt idx="5">
                  <c:v>90</c:v>
                </c:pt>
              </c:numCache>
            </c:numRef>
          </c:cat>
          <c:val>
            <c:numRef>
              <c:f>Histograms!$D$12:$D$18</c:f>
              <c:numCache>
                <c:formatCode>General</c:formatCode>
                <c:ptCount val="7"/>
                <c:pt idx="0">
                  <c:v>4</c:v>
                </c:pt>
                <c:pt idx="1">
                  <c:v>12</c:v>
                </c:pt>
                <c:pt idx="2">
                  <c:v>7</c:v>
                </c:pt>
                <c:pt idx="3">
                  <c:v>2</c:v>
                </c:pt>
                <c:pt idx="4">
                  <c:v>3</c:v>
                </c:pt>
                <c:pt idx="5">
                  <c:v>2</c:v>
                </c:pt>
              </c:numCache>
            </c:numRef>
          </c:val>
        </c:ser>
        <c:axId val="79102336"/>
        <c:axId val="79104256"/>
      </c:barChart>
      <c:catAx>
        <c:axId val="7910233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Weight</a:t>
                </a:r>
              </a:p>
            </c:rich>
          </c:tx>
          <c:layout>
            <c:manualLayout>
              <c:xMode val="edge"/>
              <c:yMode val="edge"/>
              <c:x val="0.47135526027996516"/>
              <c:y val="0.805689194064012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9104256"/>
        <c:crosses val="autoZero"/>
        <c:auto val="1"/>
        <c:lblAlgn val="ctr"/>
        <c:lblOffset val="100"/>
        <c:tickLblSkip val="1"/>
        <c:tickMarkSkip val="1"/>
      </c:catAx>
      <c:valAx>
        <c:axId val="79104256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Frequency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312796706098941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91023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022" r="0.75000000000000022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a-DK"/>
              <a:t>Histogram age</a:t>
            </a:r>
          </a:p>
        </c:rich>
      </c:tx>
      <c:layout>
        <c:manualLayout>
          <c:xMode val="edge"/>
          <c:yMode val="edge"/>
          <c:x val="0.39062609361329848"/>
          <c:y val="4.2253521126760563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927126381241822"/>
          <c:y val="0.29577600396128589"/>
          <c:w val="0.7942728532736546"/>
          <c:h val="0.3802834336645104"/>
        </c:manualLayout>
      </c:layout>
      <c:barChart>
        <c:barDir val="col"/>
        <c:grouping val="clustered"/>
        <c:ser>
          <c:idx val="0"/>
          <c:order val="0"/>
          <c:tx>
            <c:v>Hyppighed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Histograms!$A$23:$A$29</c:f>
              <c:strCache>
                <c:ptCount val="7"/>
                <c:pt idx="0">
                  <c:v>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More</c:v>
                </c:pt>
              </c:strCache>
            </c:strRef>
          </c:cat>
          <c:val>
            <c:numRef>
              <c:f>Histograms!$B$23:$B$29</c:f>
              <c:numCache>
                <c:formatCode>General</c:formatCode>
                <c:ptCount val="7"/>
                <c:pt idx="0">
                  <c:v>5</c:v>
                </c:pt>
                <c:pt idx="1">
                  <c:v>6</c:v>
                </c:pt>
                <c:pt idx="2">
                  <c:v>10</c:v>
                </c:pt>
                <c:pt idx="3">
                  <c:v>4</c:v>
                </c:pt>
                <c:pt idx="4">
                  <c:v>2</c:v>
                </c:pt>
                <c:pt idx="5">
                  <c:v>3</c:v>
                </c:pt>
                <c:pt idx="6">
                  <c:v>0</c:v>
                </c:pt>
              </c:numCache>
            </c:numRef>
          </c:val>
        </c:ser>
        <c:axId val="79132544"/>
        <c:axId val="79134720"/>
      </c:barChart>
      <c:catAx>
        <c:axId val="79132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Bins Age</a:t>
                </a:r>
              </a:p>
            </c:rich>
          </c:tx>
          <c:layout>
            <c:manualLayout>
              <c:xMode val="edge"/>
              <c:yMode val="edge"/>
              <c:x val="0.46093859361329831"/>
              <c:y val="0.821600187300531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9134720"/>
        <c:crosses val="autoZero"/>
        <c:auto val="1"/>
        <c:lblAlgn val="ctr"/>
        <c:lblOffset val="100"/>
        <c:tickLblSkip val="1"/>
        <c:tickMarkSkip val="1"/>
      </c:catAx>
      <c:valAx>
        <c:axId val="79134720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a-DK"/>
                  <a:t>Frequency</a:t>
                </a:r>
              </a:p>
            </c:rich>
          </c:tx>
          <c:layout>
            <c:manualLayout>
              <c:xMode val="edge"/>
              <c:yMode val="edge"/>
              <c:x val="4.1666666666666664E-2"/>
              <c:y val="0.3145554692987321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913254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022" r="0.75000000000000022" t="1" header="0" footer="0"/>
    <c:pageSetup paperSize="9" orientation="landscape" horizontalDpi="200" verticalDpi="200" copies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plotArea>
      <c:layout>
        <c:manualLayout>
          <c:layoutTarget val="inner"/>
          <c:xMode val="edge"/>
          <c:yMode val="edge"/>
          <c:x val="9.5315099419347155E-2"/>
          <c:y val="8.6092715231788033E-2"/>
          <c:w val="0.77544487663197725"/>
          <c:h val="0.76490066225165565"/>
        </c:manualLayout>
      </c:layout>
      <c:barChart>
        <c:barDir val="col"/>
        <c:grouping val="clustered"/>
        <c:ser>
          <c:idx val="0"/>
          <c:order val="0"/>
          <c:tx>
            <c:strRef>
              <c:f>Charts!$H$4</c:f>
              <c:strCache>
                <c:ptCount val="1"/>
                <c:pt idx="0">
                  <c:v>Girls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Charts!$I$3:$J$3</c:f>
              <c:strCache>
                <c:ptCount val="2"/>
                <c:pt idx="0">
                  <c:v>Height</c:v>
                </c:pt>
                <c:pt idx="1">
                  <c:v>Weight</c:v>
                </c:pt>
              </c:strCache>
            </c:strRef>
          </c:cat>
          <c:val>
            <c:numRef>
              <c:f>Charts!$I$4:$J$4</c:f>
              <c:numCache>
                <c:formatCode>0.0</c:formatCode>
                <c:ptCount val="2"/>
                <c:pt idx="0">
                  <c:v>148.76923076923077</c:v>
                </c:pt>
                <c:pt idx="1">
                  <c:v>48.230769230769234</c:v>
                </c:pt>
              </c:numCache>
            </c:numRef>
          </c:val>
        </c:ser>
        <c:ser>
          <c:idx val="1"/>
          <c:order val="1"/>
          <c:tx>
            <c:strRef>
              <c:f>Charts!$H$5</c:f>
              <c:strCache>
                <c:ptCount val="1"/>
                <c:pt idx="0">
                  <c:v>Boys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Charts!$I$3:$J$3</c:f>
              <c:strCache>
                <c:ptCount val="2"/>
                <c:pt idx="0">
                  <c:v>Height</c:v>
                </c:pt>
                <c:pt idx="1">
                  <c:v>Weight</c:v>
                </c:pt>
              </c:strCache>
            </c:strRef>
          </c:cat>
          <c:val>
            <c:numRef>
              <c:f>Charts!$I$5:$J$5</c:f>
              <c:numCache>
                <c:formatCode>0.0</c:formatCode>
                <c:ptCount val="2"/>
                <c:pt idx="0">
                  <c:v>163.875</c:v>
                </c:pt>
                <c:pt idx="1">
                  <c:v>56.375</c:v>
                </c:pt>
              </c:numCache>
            </c:numRef>
          </c:val>
        </c:ser>
        <c:axId val="79229696"/>
        <c:axId val="79231232"/>
      </c:barChart>
      <c:catAx>
        <c:axId val="79229696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9231232"/>
        <c:crosses val="autoZero"/>
        <c:auto val="1"/>
        <c:lblAlgn val="ctr"/>
        <c:lblOffset val="100"/>
        <c:tickLblSkip val="1"/>
        <c:tickMarkSkip val="1"/>
      </c:catAx>
      <c:valAx>
        <c:axId val="7923123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a-DK"/>
          </a:p>
        </c:txPr>
        <c:crossAx val="792296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8853056534330599"/>
          <c:y val="0.39735099337748381"/>
          <c:w val="9.8546042003231082E-2"/>
          <c:h val="0.1423841059602649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a-DK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a-DK"/>
    </a:p>
  </c:txPr>
  <c:printSettings>
    <c:headerFooter alignWithMargins="0"/>
    <c:pageMargins b="1" l="0.75000000000000022" r="0.75000000000000022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12</xdr:col>
      <xdr:colOff>561975</xdr:colOff>
      <xdr:row>17</xdr:row>
      <xdr:rowOff>76200</xdr:rowOff>
    </xdr:to>
    <xdr:graphicFrame macro="">
      <xdr:nvGraphicFramePr>
        <xdr:cNvPr id="1067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57</xdr:row>
      <xdr:rowOff>114300</xdr:rowOff>
    </xdr:from>
    <xdr:to>
      <xdr:col>12</xdr:col>
      <xdr:colOff>533400</xdr:colOff>
      <xdr:row>75</xdr:row>
      <xdr:rowOff>76200</xdr:rowOff>
    </xdr:to>
    <xdr:graphicFrame macro="">
      <xdr:nvGraphicFramePr>
        <xdr:cNvPr id="1068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78</xdr:row>
      <xdr:rowOff>0</xdr:rowOff>
    </xdr:from>
    <xdr:to>
      <xdr:col>12</xdr:col>
      <xdr:colOff>571500</xdr:colOff>
      <xdr:row>95</xdr:row>
      <xdr:rowOff>133350</xdr:rowOff>
    </xdr:to>
    <xdr:graphicFrame macro="">
      <xdr:nvGraphicFramePr>
        <xdr:cNvPr id="1069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0</xdr:colOff>
      <xdr:row>19</xdr:row>
      <xdr:rowOff>0</xdr:rowOff>
    </xdr:from>
    <xdr:to>
      <xdr:col>12</xdr:col>
      <xdr:colOff>571500</xdr:colOff>
      <xdr:row>43</xdr:row>
      <xdr:rowOff>133350</xdr:rowOff>
    </xdr:to>
    <xdr:graphicFrame macro="">
      <xdr:nvGraphicFramePr>
        <xdr:cNvPr id="1070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733425</xdr:colOff>
      <xdr:row>0</xdr:row>
      <xdr:rowOff>0</xdr:rowOff>
    </xdr:from>
    <xdr:to>
      <xdr:col>20</xdr:col>
      <xdr:colOff>533400</xdr:colOff>
      <xdr:row>17</xdr:row>
      <xdr:rowOff>47625</xdr:rowOff>
    </xdr:to>
    <xdr:graphicFrame macro="">
      <xdr:nvGraphicFramePr>
        <xdr:cNvPr id="1071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12</xdr:col>
      <xdr:colOff>0</xdr:colOff>
      <xdr:row>10</xdr:row>
      <xdr:rowOff>85725</xdr:rowOff>
    </xdr:to>
    <xdr:graphicFrame macro="">
      <xdr:nvGraphicFramePr>
        <xdr:cNvPr id="51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600075</xdr:colOff>
      <xdr:row>10</xdr:row>
      <xdr:rowOff>95250</xdr:rowOff>
    </xdr:from>
    <xdr:to>
      <xdr:col>11</xdr:col>
      <xdr:colOff>600075</xdr:colOff>
      <xdr:row>22</xdr:row>
      <xdr:rowOff>133350</xdr:rowOff>
    </xdr:to>
    <xdr:graphicFrame macro="">
      <xdr:nvGraphicFramePr>
        <xdr:cNvPr id="513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19050</xdr:colOff>
      <xdr:row>22</xdr:row>
      <xdr:rowOff>142875</xdr:rowOff>
    </xdr:from>
    <xdr:to>
      <xdr:col>12</xdr:col>
      <xdr:colOff>19050</xdr:colOff>
      <xdr:row>35</xdr:row>
      <xdr:rowOff>57150</xdr:rowOff>
    </xdr:to>
    <xdr:graphicFrame macro="">
      <xdr:nvGraphicFramePr>
        <xdr:cNvPr id="5139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581025</xdr:colOff>
      <xdr:row>6</xdr:row>
      <xdr:rowOff>142875</xdr:rowOff>
    </xdr:from>
    <xdr:to>
      <xdr:col>16</xdr:col>
      <xdr:colOff>257175</xdr:colOff>
      <xdr:row>24</xdr:row>
      <xdr:rowOff>104775</xdr:rowOff>
    </xdr:to>
    <xdr:graphicFrame macro="">
      <xdr:nvGraphicFramePr>
        <xdr:cNvPr id="719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26</xdr:row>
      <xdr:rowOff>0</xdr:rowOff>
    </xdr:from>
    <xdr:to>
      <xdr:col>13</xdr:col>
      <xdr:colOff>66675</xdr:colOff>
      <xdr:row>43</xdr:row>
      <xdr:rowOff>123825</xdr:rowOff>
    </xdr:to>
    <xdr:graphicFrame macro="">
      <xdr:nvGraphicFramePr>
        <xdr:cNvPr id="719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17</xdr:col>
      <xdr:colOff>47625</xdr:colOff>
      <xdr:row>1</xdr:row>
      <xdr:rowOff>66675</xdr:rowOff>
    </xdr:from>
    <xdr:to>
      <xdr:col>23</xdr:col>
      <xdr:colOff>533400</xdr:colOff>
      <xdr:row>21</xdr:row>
      <xdr:rowOff>133350</xdr:rowOff>
    </xdr:to>
    <xdr:graphicFrame macro="">
      <xdr:nvGraphicFramePr>
        <xdr:cNvPr id="719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9525</xdr:colOff>
      <xdr:row>24</xdr:row>
      <xdr:rowOff>142875</xdr:rowOff>
    </xdr:from>
    <xdr:to>
      <xdr:col>23</xdr:col>
      <xdr:colOff>495300</xdr:colOff>
      <xdr:row>45</xdr:row>
      <xdr:rowOff>47625</xdr:rowOff>
    </xdr:to>
    <xdr:graphicFrame macro="">
      <xdr:nvGraphicFramePr>
        <xdr:cNvPr id="719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0</xdr:row>
      <xdr:rowOff>9525</xdr:rowOff>
    </xdr:from>
    <xdr:to>
      <xdr:col>12</xdr:col>
      <xdr:colOff>228600</xdr:colOff>
      <xdr:row>17</xdr:row>
      <xdr:rowOff>133350</xdr:rowOff>
    </xdr:to>
    <xdr:graphicFrame macro="">
      <xdr:nvGraphicFramePr>
        <xdr:cNvPr id="13329" name="Chart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619125</xdr:colOff>
      <xdr:row>17</xdr:row>
      <xdr:rowOff>180975</xdr:rowOff>
    </xdr:from>
    <xdr:to>
      <xdr:col>12</xdr:col>
      <xdr:colOff>247650</xdr:colOff>
      <xdr:row>36</xdr:row>
      <xdr:rowOff>142875</xdr:rowOff>
    </xdr:to>
    <xdr:graphicFrame macro="">
      <xdr:nvGraphicFramePr>
        <xdr:cNvPr id="13330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200025</xdr:colOff>
      <xdr:row>34</xdr:row>
      <xdr:rowOff>152400</xdr:rowOff>
    </xdr:from>
    <xdr:to>
      <xdr:col>15</xdr:col>
      <xdr:colOff>285750</xdr:colOff>
      <xdr:row>51</xdr:row>
      <xdr:rowOff>47625</xdr:rowOff>
    </xdr:to>
    <xdr:graphicFrame macro="">
      <xdr:nvGraphicFramePr>
        <xdr:cNvPr id="6160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104775</xdr:colOff>
      <xdr:row>2</xdr:row>
      <xdr:rowOff>9525</xdr:rowOff>
    </xdr:from>
    <xdr:to>
      <xdr:col>17</xdr:col>
      <xdr:colOff>381000</xdr:colOff>
      <xdr:row>21</xdr:row>
      <xdr:rowOff>95250</xdr:rowOff>
    </xdr:to>
    <xdr:graphicFrame macro="">
      <xdr:nvGraphicFramePr>
        <xdr:cNvPr id="4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4" Type="http://schemas.openxmlformats.org/officeDocument/2006/relationships/oleObject" Target="../embeddings/oleObject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4"/>
  <sheetViews>
    <sheetView tabSelected="1" workbookViewId="0"/>
  </sheetViews>
  <sheetFormatPr defaultRowHeight="12.75"/>
  <cols>
    <col min="1" max="1" width="28.85546875" bestFit="1" customWidth="1"/>
    <col min="2" max="2" width="67.42578125" customWidth="1"/>
  </cols>
  <sheetData>
    <row r="1" spans="1:2" ht="20.25">
      <c r="A1" s="155" t="s">
        <v>140</v>
      </c>
    </row>
    <row r="2" spans="1:2" ht="16.5" thickBot="1">
      <c r="A2" s="151"/>
    </row>
    <row r="3" spans="1:2" ht="16.5" thickBot="1">
      <c r="A3" s="152" t="s">
        <v>141</v>
      </c>
      <c r="B3" s="152" t="s">
        <v>142</v>
      </c>
    </row>
    <row r="4" spans="1:2" ht="16.5" thickBot="1">
      <c r="A4" s="153" t="s">
        <v>143</v>
      </c>
      <c r="B4" s="154" t="s">
        <v>144</v>
      </c>
    </row>
    <row r="5" spans="1:2" ht="16.5" thickBot="1">
      <c r="A5" s="153" t="s">
        <v>145</v>
      </c>
      <c r="B5" s="154" t="s">
        <v>146</v>
      </c>
    </row>
    <row r="6" spans="1:2" ht="16.5" thickBot="1">
      <c r="A6" s="153" t="s">
        <v>147</v>
      </c>
      <c r="B6" s="154" t="s">
        <v>157</v>
      </c>
    </row>
    <row r="7" spans="1:2" ht="16.5" thickBot="1">
      <c r="A7" s="153" t="s">
        <v>148</v>
      </c>
      <c r="B7" s="153" t="s">
        <v>149</v>
      </c>
    </row>
    <row r="8" spans="1:2" ht="16.5" thickBot="1">
      <c r="A8" s="153" t="s">
        <v>150</v>
      </c>
      <c r="B8" s="154" t="s">
        <v>151</v>
      </c>
    </row>
    <row r="9" spans="1:2" ht="16.5" thickBot="1">
      <c r="A9" s="153" t="s">
        <v>152</v>
      </c>
      <c r="B9" s="154" t="s">
        <v>153</v>
      </c>
    </row>
    <row r="10" spans="1:2" ht="16.5" thickBot="1">
      <c r="A10" s="153" t="s">
        <v>154</v>
      </c>
      <c r="B10" s="153" t="s">
        <v>155</v>
      </c>
    </row>
    <row r="11" spans="1:2" ht="16.5" thickBot="1">
      <c r="A11" s="153" t="s">
        <v>159</v>
      </c>
      <c r="B11" s="154" t="s">
        <v>161</v>
      </c>
    </row>
    <row r="12" spans="1:2" ht="16.5" thickBot="1">
      <c r="A12" s="153" t="s">
        <v>160</v>
      </c>
      <c r="B12" s="154" t="s">
        <v>161</v>
      </c>
    </row>
    <row r="13" spans="1:2" ht="16.5" thickBot="1">
      <c r="A13" s="153" t="s">
        <v>7</v>
      </c>
      <c r="B13" s="154" t="s">
        <v>156</v>
      </c>
    </row>
    <row r="14" spans="1:2" ht="16.5" thickBot="1">
      <c r="A14" s="153" t="s">
        <v>34</v>
      </c>
      <c r="B14" s="154" t="s">
        <v>158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B1:G18"/>
  <sheetViews>
    <sheetView workbookViewId="0"/>
  </sheetViews>
  <sheetFormatPr defaultRowHeight="12.75"/>
  <cols>
    <col min="2" max="2" width="45.28515625" bestFit="1" customWidth="1"/>
  </cols>
  <sheetData>
    <row r="1" spans="2:7">
      <c r="G1" s="12"/>
    </row>
    <row r="2" spans="2:7" ht="13.5" thickBot="1">
      <c r="B2" s="121" t="s">
        <v>123</v>
      </c>
      <c r="C2" s="121"/>
      <c r="D2" s="121"/>
      <c r="E2" s="121"/>
      <c r="F2" s="121"/>
    </row>
    <row r="3" spans="2:7" ht="13.5" thickBot="1">
      <c r="B3" s="109"/>
      <c r="C3" s="115" t="s">
        <v>115</v>
      </c>
      <c r="D3" s="116"/>
      <c r="E3" s="116"/>
      <c r="F3" s="117"/>
    </row>
    <row r="4" spans="2:7" ht="13.5" thickBot="1">
      <c r="B4" s="101" t="s">
        <v>116</v>
      </c>
      <c r="C4" s="104" t="s">
        <v>117</v>
      </c>
      <c r="D4" s="104" t="s">
        <v>118</v>
      </c>
      <c r="E4" s="104" t="s">
        <v>119</v>
      </c>
      <c r="F4" s="104" t="s">
        <v>9</v>
      </c>
    </row>
    <row r="5" spans="2:7" ht="13.5" thickBot="1">
      <c r="B5" s="101" t="s">
        <v>120</v>
      </c>
      <c r="C5" s="110">
        <v>6</v>
      </c>
      <c r="D5" s="110">
        <v>6</v>
      </c>
      <c r="E5" s="110">
        <v>3</v>
      </c>
      <c r="F5" s="111">
        <v>15</v>
      </c>
    </row>
    <row r="6" spans="2:7" ht="13.5" thickBot="1">
      <c r="B6" s="101" t="s">
        <v>121</v>
      </c>
      <c r="C6" s="110">
        <v>3</v>
      </c>
      <c r="D6" s="110">
        <v>6</v>
      </c>
      <c r="E6" s="110">
        <v>6</v>
      </c>
      <c r="F6" s="111">
        <v>15</v>
      </c>
    </row>
    <row r="7" spans="2:7" ht="13.5" thickBot="1">
      <c r="B7" s="101" t="s">
        <v>9</v>
      </c>
      <c r="C7" s="104">
        <v>9</v>
      </c>
      <c r="D7" s="104">
        <v>12</v>
      </c>
      <c r="E7" s="104">
        <v>9</v>
      </c>
      <c r="F7" s="104">
        <v>30</v>
      </c>
    </row>
    <row r="8" spans="2:7">
      <c r="B8" s="28"/>
      <c r="C8" s="27"/>
      <c r="D8" s="27"/>
      <c r="E8" s="27"/>
      <c r="F8" s="27"/>
    </row>
    <row r="9" spans="2:7" ht="13.5" thickBot="1">
      <c r="B9" s="28" t="s">
        <v>124</v>
      </c>
      <c r="C9" s="27"/>
      <c r="D9" s="27"/>
      <c r="E9" s="27"/>
      <c r="F9" s="27"/>
    </row>
    <row r="10" spans="2:7" ht="13.5" thickBot="1">
      <c r="B10" s="109"/>
      <c r="C10" s="115" t="s">
        <v>115</v>
      </c>
      <c r="D10" s="116"/>
      <c r="E10" s="116"/>
      <c r="F10" s="117"/>
    </row>
    <row r="11" spans="2:7" ht="13.5" thickBot="1">
      <c r="B11" s="101" t="s">
        <v>116</v>
      </c>
      <c r="C11" s="104" t="s">
        <v>117</v>
      </c>
      <c r="D11" s="104" t="s">
        <v>118</v>
      </c>
      <c r="E11" s="104" t="s">
        <v>119</v>
      </c>
      <c r="F11" s="104" t="s">
        <v>9</v>
      </c>
    </row>
    <row r="12" spans="2:7" ht="13.5" thickBot="1">
      <c r="B12" s="101" t="s">
        <v>120</v>
      </c>
      <c r="C12" s="88">
        <v>4.5</v>
      </c>
      <c r="D12" s="88">
        <v>6</v>
      </c>
      <c r="E12" s="88">
        <v>4.5</v>
      </c>
      <c r="F12" s="111">
        <v>15</v>
      </c>
    </row>
    <row r="13" spans="2:7" ht="13.5" thickBot="1">
      <c r="B13" s="101" t="s">
        <v>121</v>
      </c>
      <c r="C13" s="88">
        <v>4.5</v>
      </c>
      <c r="D13" s="88">
        <v>6</v>
      </c>
      <c r="E13" s="88">
        <v>4.5</v>
      </c>
      <c r="F13" s="111">
        <v>15</v>
      </c>
    </row>
    <row r="14" spans="2:7" ht="13.5" thickBot="1">
      <c r="B14" s="101" t="s">
        <v>9</v>
      </c>
      <c r="C14" s="104">
        <v>9</v>
      </c>
      <c r="D14" s="104">
        <v>12</v>
      </c>
      <c r="E14" s="104">
        <v>9</v>
      </c>
      <c r="F14" s="104">
        <v>30</v>
      </c>
    </row>
    <row r="16" spans="2:7">
      <c r="B16" s="25">
        <f>CHITEST(C5:E6,C12:E13)</f>
        <v>0.36787944118678878</v>
      </c>
      <c r="C16" s="48" t="s">
        <v>122</v>
      </c>
    </row>
    <row r="17" spans="2:3">
      <c r="B17" s="25">
        <f>CHIINV(B16,2)</f>
        <v>2</v>
      </c>
      <c r="C17" t="s">
        <v>33</v>
      </c>
    </row>
    <row r="18" spans="2:3">
      <c r="B18" s="29"/>
    </row>
  </sheetData>
  <mergeCells count="3">
    <mergeCell ref="C10:F10"/>
    <mergeCell ref="C3:F3"/>
    <mergeCell ref="B2:F2"/>
  </mergeCells>
  <phoneticPr fontId="0" type="noConversion"/>
  <pageMargins left="0.75" right="0.75" top="1" bottom="1" header="0" footer="0"/>
  <pageSetup paperSize="9" orientation="portrait" horizontalDpi="200" verticalDpi="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19"/>
  <sheetViews>
    <sheetView workbookViewId="0"/>
  </sheetViews>
  <sheetFormatPr defaultRowHeight="12.75"/>
  <cols>
    <col min="1" max="1" width="17.7109375" bestFit="1" customWidth="1"/>
    <col min="2" max="4" width="12" bestFit="1" customWidth="1"/>
    <col min="5" max="5" width="11" bestFit="1" customWidth="1"/>
    <col min="6" max="6" width="39" bestFit="1" customWidth="1"/>
    <col min="7" max="7" width="10.5703125" bestFit="1" customWidth="1"/>
  </cols>
  <sheetData>
    <row r="1" spans="1:6" ht="13.5" thickBot="1">
      <c r="A1" s="89" t="s">
        <v>72</v>
      </c>
      <c r="B1" s="90" t="s">
        <v>73</v>
      </c>
      <c r="C1" s="90" t="s">
        <v>102</v>
      </c>
      <c r="D1" s="90" t="s">
        <v>8</v>
      </c>
      <c r="E1" s="90" t="s">
        <v>103</v>
      </c>
      <c r="F1" s="29"/>
    </row>
    <row r="2" spans="1:6" ht="15">
      <c r="A2" s="60">
        <v>157</v>
      </c>
      <c r="B2" s="60">
        <v>66</v>
      </c>
      <c r="C2" s="61">
        <f>FORECAST(A2,$B$2:$B$18,$A$2:$A$18)</f>
        <v>53.606105321405522</v>
      </c>
      <c r="D2" s="61">
        <f>B2-C2</f>
        <v>12.393894678594478</v>
      </c>
      <c r="E2" s="62">
        <f>INTERCEPT(B2:B18,A2:A18)</f>
        <v>-27.314848289218858</v>
      </c>
      <c r="F2" s="29"/>
    </row>
    <row r="3" spans="1:6" ht="15">
      <c r="A3" s="56">
        <v>115</v>
      </c>
      <c r="B3" s="56">
        <v>36</v>
      </c>
      <c r="C3" s="57">
        <f t="shared" ref="C3:C18" si="0">FORECAST(A3,$B$2:$B$18,$A$2:$A$18)</f>
        <v>31.958461680346765</v>
      </c>
      <c r="D3" s="57">
        <f t="shared" ref="D3:D18" si="1">B3-C3</f>
        <v>4.0415383196532346</v>
      </c>
      <c r="E3" s="58">
        <f>SLOPE(B2:B18,A2:A18)</f>
        <v>0.515420086691875</v>
      </c>
      <c r="F3" s="29"/>
    </row>
    <row r="4" spans="1:6" ht="15">
      <c r="A4" s="56">
        <v>174</v>
      </c>
      <c r="B4" s="56">
        <v>58</v>
      </c>
      <c r="C4" s="57">
        <f t="shared" si="0"/>
        <v>62.368246795167394</v>
      </c>
      <c r="D4" s="57">
        <f t="shared" si="1"/>
        <v>-4.3682467951673942</v>
      </c>
      <c r="E4" s="58">
        <f>CORREL(A2:A18,B2:B18)</f>
        <v>0.76452537833356682</v>
      </c>
      <c r="F4" s="29"/>
    </row>
    <row r="5" spans="1:6" ht="15">
      <c r="A5" s="56">
        <v>171</v>
      </c>
      <c r="B5" s="56">
        <v>52</v>
      </c>
      <c r="C5" s="57">
        <f t="shared" si="0"/>
        <v>60.821986535091767</v>
      </c>
      <c r="D5" s="57">
        <f t="shared" si="1"/>
        <v>-8.8219865350917672</v>
      </c>
      <c r="E5" s="58">
        <f>RSQ(B2:B18,A2:A18)</f>
        <v>0.58449905411608349</v>
      </c>
      <c r="F5" s="29"/>
    </row>
    <row r="6" spans="1:6" ht="15">
      <c r="A6" s="56">
        <v>141</v>
      </c>
      <c r="B6" s="56">
        <v>47</v>
      </c>
      <c r="C6" s="57">
        <f t="shared" si="0"/>
        <v>45.359383934335511</v>
      </c>
      <c r="D6" s="57">
        <f t="shared" si="1"/>
        <v>1.6406160656644886</v>
      </c>
      <c r="E6" s="62">
        <f>STDEV(D2:D18)</f>
        <v>8.6765229242672568</v>
      </c>
      <c r="F6" s="29"/>
    </row>
    <row r="7" spans="1:6" ht="15">
      <c r="A7" s="56">
        <v>166</v>
      </c>
      <c r="B7" s="56">
        <v>45</v>
      </c>
      <c r="C7" s="57">
        <f t="shared" si="0"/>
        <v>58.244886101632389</v>
      </c>
      <c r="D7" s="57">
        <f t="shared" si="1"/>
        <v>-13.244886101632389</v>
      </c>
      <c r="E7" s="59"/>
      <c r="F7" s="29"/>
    </row>
    <row r="8" spans="1:6" ht="15">
      <c r="A8" s="56">
        <v>162</v>
      </c>
      <c r="B8" s="56">
        <v>51</v>
      </c>
      <c r="C8" s="57">
        <f t="shared" si="0"/>
        <v>56.183205754864886</v>
      </c>
      <c r="D8" s="57">
        <f t="shared" si="1"/>
        <v>-5.1832057548648862</v>
      </c>
      <c r="E8" s="57">
        <f>E4*SQRT(15/(1-E5))</f>
        <v>4.5935825723199804</v>
      </c>
      <c r="F8" s="29"/>
    </row>
    <row r="9" spans="1:6" ht="15">
      <c r="A9" s="56">
        <v>157</v>
      </c>
      <c r="B9" s="56">
        <v>49</v>
      </c>
      <c r="C9" s="57">
        <f t="shared" si="0"/>
        <v>53.606105321405522</v>
      </c>
      <c r="D9" s="57">
        <f t="shared" si="1"/>
        <v>-4.6061053214055221</v>
      </c>
      <c r="E9" s="67">
        <f>TDIST(E8,15,2)</f>
        <v>3.51426549674759E-4</v>
      </c>
      <c r="F9" s="29"/>
    </row>
    <row r="10" spans="1:6" ht="15">
      <c r="A10" s="56">
        <v>139</v>
      </c>
      <c r="B10" s="56">
        <v>41</v>
      </c>
      <c r="C10" s="57">
        <f t="shared" si="0"/>
        <v>44.32854376095176</v>
      </c>
      <c r="D10" s="57">
        <f t="shared" si="1"/>
        <v>-3.3285437609517601</v>
      </c>
      <c r="E10" s="59"/>
      <c r="F10" s="29"/>
    </row>
    <row r="11" spans="1:6" ht="15">
      <c r="A11" s="56">
        <v>159</v>
      </c>
      <c r="B11" s="56">
        <v>52</v>
      </c>
      <c r="C11" s="57">
        <f t="shared" si="0"/>
        <v>54.636945494789273</v>
      </c>
      <c r="D11" s="57">
        <f t="shared" si="1"/>
        <v>-2.6369454947892734</v>
      </c>
      <c r="E11" s="59"/>
      <c r="F11" s="29"/>
    </row>
    <row r="12" spans="1:6" ht="15">
      <c r="A12" s="56">
        <v>170</v>
      </c>
      <c r="B12" s="56">
        <v>49</v>
      </c>
      <c r="C12" s="57">
        <f t="shared" si="0"/>
        <v>60.306566448399892</v>
      </c>
      <c r="D12" s="57">
        <f t="shared" si="1"/>
        <v>-11.306566448399892</v>
      </c>
      <c r="E12" s="59"/>
      <c r="F12" s="29"/>
    </row>
    <row r="13" spans="1:6" ht="15">
      <c r="A13" s="56">
        <v>198</v>
      </c>
      <c r="B13" s="56">
        <v>77</v>
      </c>
      <c r="C13" s="57">
        <f t="shared" si="0"/>
        <v>74.738328875772396</v>
      </c>
      <c r="D13" s="57">
        <f t="shared" si="1"/>
        <v>2.261671124227604</v>
      </c>
      <c r="E13" s="59"/>
      <c r="F13" s="29"/>
    </row>
    <row r="14" spans="1:6" ht="15">
      <c r="A14" s="56">
        <v>192</v>
      </c>
      <c r="B14" s="56">
        <v>73</v>
      </c>
      <c r="C14" s="57">
        <f t="shared" si="0"/>
        <v>71.645808355621142</v>
      </c>
      <c r="D14" s="57">
        <f t="shared" si="1"/>
        <v>1.354191644378858</v>
      </c>
      <c r="E14" s="59"/>
      <c r="F14" s="29"/>
    </row>
    <row r="15" spans="1:6" ht="15">
      <c r="A15" s="56">
        <v>154</v>
      </c>
      <c r="B15" s="56">
        <v>52</v>
      </c>
      <c r="C15" s="57">
        <f t="shared" si="0"/>
        <v>52.059845061329895</v>
      </c>
      <c r="D15" s="57">
        <f t="shared" si="1"/>
        <v>-5.9845061329895088E-2</v>
      </c>
      <c r="E15" s="59"/>
      <c r="F15" s="29"/>
    </row>
    <row r="16" spans="1:6" ht="15">
      <c r="A16" s="56">
        <v>170</v>
      </c>
      <c r="B16" s="56">
        <v>64</v>
      </c>
      <c r="C16" s="57">
        <f t="shared" si="0"/>
        <v>60.306566448399892</v>
      </c>
      <c r="D16" s="57">
        <f t="shared" si="1"/>
        <v>3.6934335516001084</v>
      </c>
      <c r="E16" s="59"/>
      <c r="F16" s="29"/>
    </row>
    <row r="17" spans="1:6" ht="15">
      <c r="A17" s="56">
        <v>184</v>
      </c>
      <c r="B17" s="56">
        <v>73</v>
      </c>
      <c r="C17" s="64">
        <f t="shared" si="0"/>
        <v>67.522447662086137</v>
      </c>
      <c r="D17" s="57">
        <f t="shared" si="1"/>
        <v>5.4775523379138633</v>
      </c>
      <c r="E17" s="65"/>
      <c r="F17" s="29"/>
    </row>
    <row r="18" spans="1:6" ht="15">
      <c r="A18" s="56">
        <v>170</v>
      </c>
      <c r="B18" s="56">
        <v>83</v>
      </c>
      <c r="C18" s="64">
        <f t="shared" si="0"/>
        <v>60.306566448399892</v>
      </c>
      <c r="D18" s="57">
        <f t="shared" si="1"/>
        <v>22.693433551600108</v>
      </c>
      <c r="E18" s="62">
        <f>D18/E6</f>
        <v>2.6154985988833306</v>
      </c>
      <c r="F18" s="29"/>
    </row>
    <row r="19" spans="1:6" ht="15">
      <c r="A19" s="66"/>
      <c r="B19" s="66"/>
      <c r="D19" s="63"/>
      <c r="F19" s="29"/>
    </row>
  </sheetData>
  <phoneticPr fontId="0" type="noConversion"/>
  <pageMargins left="0.75" right="0.75" top="1" bottom="1" header="0" footer="0"/>
  <pageSetup paperSize="9" orientation="portrait" horizontalDpi="200" verticalDpi="200" copies="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P82"/>
  <sheetViews>
    <sheetView workbookViewId="0">
      <selection sqref="A1:E1"/>
    </sheetView>
  </sheetViews>
  <sheetFormatPr defaultRowHeight="12.75"/>
  <cols>
    <col min="1" max="1" width="6.5703125" customWidth="1"/>
    <col min="2" max="2" width="6.7109375" customWidth="1"/>
    <col min="3" max="3" width="17.7109375" bestFit="1" customWidth="1"/>
    <col min="4" max="5" width="10.5703125" bestFit="1" customWidth="1"/>
    <col min="6" max="6" width="11.140625" customWidth="1"/>
    <col min="7" max="7" width="12.42578125" bestFit="1" customWidth="1"/>
    <col min="9" max="9" width="21" bestFit="1" customWidth="1"/>
    <col min="10" max="10" width="12.28515625" customWidth="1"/>
    <col min="14" max="14" width="36" bestFit="1" customWidth="1"/>
  </cols>
  <sheetData>
    <row r="1" spans="1:13" ht="13.5" thickBot="1">
      <c r="A1" s="142" t="s">
        <v>104</v>
      </c>
      <c r="B1" s="144"/>
      <c r="C1" s="144"/>
      <c r="D1" s="144"/>
      <c r="E1" s="144"/>
      <c r="F1" s="143"/>
      <c r="H1" s="112" t="s">
        <v>126</v>
      </c>
      <c r="I1" s="112"/>
    </row>
    <row r="2" spans="1:13" ht="13.5" thickBot="1">
      <c r="A2" s="140" t="s">
        <v>36</v>
      </c>
      <c r="B2" s="141" t="s">
        <v>37</v>
      </c>
      <c r="C2" s="141" t="s">
        <v>38</v>
      </c>
      <c r="D2" s="141" t="s">
        <v>39</v>
      </c>
      <c r="E2" s="141" t="s">
        <v>40</v>
      </c>
      <c r="F2" s="148" t="s">
        <v>12</v>
      </c>
    </row>
    <row r="3" spans="1:13">
      <c r="A3" s="137">
        <v>6</v>
      </c>
      <c r="B3" s="138" t="s">
        <v>5</v>
      </c>
      <c r="C3" s="139">
        <v>12</v>
      </c>
      <c r="D3" s="139">
        <v>145</v>
      </c>
      <c r="E3" s="145">
        <v>59</v>
      </c>
      <c r="F3" s="149">
        <f t="shared" ref="F3:F32" si="0">E3/(D3/100)^2</f>
        <v>28.061831153388823</v>
      </c>
      <c r="H3" s="131" t="s">
        <v>110</v>
      </c>
      <c r="I3" s="132" t="s">
        <v>109</v>
      </c>
      <c r="J3" s="5" t="s">
        <v>12</v>
      </c>
      <c r="K3" s="81" t="s">
        <v>110</v>
      </c>
      <c r="L3" s="81" t="s">
        <v>109</v>
      </c>
      <c r="M3" s="128"/>
    </row>
    <row r="4" spans="1:13">
      <c r="A4" s="94">
        <v>20</v>
      </c>
      <c r="B4" s="95" t="s">
        <v>5</v>
      </c>
      <c r="C4" s="96">
        <v>12</v>
      </c>
      <c r="D4" s="96">
        <v>151</v>
      </c>
      <c r="E4" s="146">
        <v>49</v>
      </c>
      <c r="F4" s="149">
        <f t="shared" si="0"/>
        <v>21.490285513793253</v>
      </c>
      <c r="H4" s="133">
        <v>17.981667470724968</v>
      </c>
      <c r="I4" s="134">
        <v>26.775934114974238</v>
      </c>
      <c r="J4" s="9">
        <v>20</v>
      </c>
      <c r="K4" s="3">
        <v>5</v>
      </c>
      <c r="L4" s="3">
        <v>8</v>
      </c>
      <c r="M4" s="129"/>
    </row>
    <row r="5" spans="1:13">
      <c r="A5" s="94">
        <v>26</v>
      </c>
      <c r="B5" s="95" t="s">
        <v>5</v>
      </c>
      <c r="C5" s="96">
        <v>12</v>
      </c>
      <c r="D5" s="96">
        <v>118</v>
      </c>
      <c r="E5" s="146">
        <v>32</v>
      </c>
      <c r="F5" s="149">
        <f t="shared" si="0"/>
        <v>22.98190175237001</v>
      </c>
      <c r="H5" s="133">
        <v>28.061831153388823</v>
      </c>
      <c r="I5" s="134">
        <v>19.157088122605362</v>
      </c>
      <c r="J5" s="9">
        <v>25</v>
      </c>
      <c r="K5" s="3">
        <v>5</v>
      </c>
      <c r="L5" s="3">
        <v>6</v>
      </c>
      <c r="M5" s="129"/>
    </row>
    <row r="6" spans="1:13">
      <c r="A6" s="94">
        <v>7</v>
      </c>
      <c r="B6" s="95" t="s">
        <v>5</v>
      </c>
      <c r="C6" s="96">
        <v>13</v>
      </c>
      <c r="D6" s="96">
        <v>166</v>
      </c>
      <c r="E6" s="146">
        <v>59</v>
      </c>
      <c r="F6" s="149">
        <f t="shared" si="0"/>
        <v>21.410944984758313</v>
      </c>
      <c r="H6" s="133">
        <v>21.410944984758313</v>
      </c>
      <c r="I6" s="134">
        <v>17.783249546869126</v>
      </c>
      <c r="J6" s="9">
        <v>30</v>
      </c>
      <c r="K6" s="3">
        <v>1</v>
      </c>
      <c r="L6" s="3">
        <v>3</v>
      </c>
      <c r="M6" s="129"/>
    </row>
    <row r="7" spans="1:13">
      <c r="A7" s="94">
        <v>10</v>
      </c>
      <c r="B7" s="95" t="s">
        <v>5</v>
      </c>
      <c r="C7" s="96">
        <v>13</v>
      </c>
      <c r="D7" s="96">
        <v>160</v>
      </c>
      <c r="E7" s="146">
        <v>39</v>
      </c>
      <c r="F7" s="149">
        <f t="shared" si="0"/>
        <v>15.234374999999996</v>
      </c>
      <c r="H7" s="133">
        <v>15.234375</v>
      </c>
      <c r="I7" s="134">
        <v>19.640852974186309</v>
      </c>
      <c r="J7" s="9">
        <v>35</v>
      </c>
      <c r="K7" s="3">
        <v>2</v>
      </c>
      <c r="L7" s="3">
        <v>0</v>
      </c>
      <c r="M7" s="129"/>
    </row>
    <row r="8" spans="1:13" ht="13.5" thickBot="1">
      <c r="A8" s="94">
        <v>2</v>
      </c>
      <c r="B8" s="95" t="s">
        <v>5</v>
      </c>
      <c r="C8" s="96">
        <v>14</v>
      </c>
      <c r="D8" s="96">
        <v>151</v>
      </c>
      <c r="E8" s="146">
        <v>41</v>
      </c>
      <c r="F8" s="149">
        <f t="shared" si="0"/>
        <v>17.981667470724968</v>
      </c>
      <c r="H8" s="133">
        <v>17.781971258528088</v>
      </c>
      <c r="I8" s="134">
        <v>23.640661938534283</v>
      </c>
      <c r="J8" s="4"/>
      <c r="K8" s="4"/>
      <c r="L8" s="4"/>
      <c r="M8" s="130"/>
    </row>
    <row r="9" spans="1:13">
      <c r="A9" s="94">
        <v>12</v>
      </c>
      <c r="B9" s="95" t="s">
        <v>5</v>
      </c>
      <c r="C9" s="96">
        <v>14</v>
      </c>
      <c r="D9" s="96">
        <v>166</v>
      </c>
      <c r="E9" s="146">
        <v>49</v>
      </c>
      <c r="F9" s="149">
        <f t="shared" si="0"/>
        <v>17.781971258528088</v>
      </c>
      <c r="H9" s="133">
        <v>23.666910153396639</v>
      </c>
      <c r="I9" s="134">
        <v>16.330381768036002</v>
      </c>
    </row>
    <row r="10" spans="1:13">
      <c r="A10" s="94">
        <v>15</v>
      </c>
      <c r="B10" s="95" t="s">
        <v>5</v>
      </c>
      <c r="C10" s="96">
        <v>14</v>
      </c>
      <c r="D10" s="96">
        <v>185</v>
      </c>
      <c r="E10" s="146">
        <v>81</v>
      </c>
      <c r="F10" s="149">
        <f t="shared" si="0"/>
        <v>23.666910153396639</v>
      </c>
      <c r="H10" s="133">
        <v>15.818698347107439</v>
      </c>
      <c r="I10" s="134">
        <v>19.802517361111111</v>
      </c>
      <c r="J10" s="9"/>
      <c r="K10" s="3"/>
    </row>
    <row r="11" spans="1:13">
      <c r="A11" s="94">
        <v>18</v>
      </c>
      <c r="B11" s="95" t="s">
        <v>5</v>
      </c>
      <c r="C11" s="96">
        <v>14</v>
      </c>
      <c r="D11" s="96">
        <v>176</v>
      </c>
      <c r="E11" s="146">
        <v>49</v>
      </c>
      <c r="F11" s="149">
        <f t="shared" si="0"/>
        <v>15.818698347107439</v>
      </c>
      <c r="H11" s="133">
        <v>21.490285513793253</v>
      </c>
      <c r="I11" s="134">
        <v>22.145328719723185</v>
      </c>
    </row>
    <row r="12" spans="1:13">
      <c r="A12" s="94">
        <v>25</v>
      </c>
      <c r="B12" s="95" t="s">
        <v>5</v>
      </c>
      <c r="C12" s="96">
        <v>14</v>
      </c>
      <c r="D12" s="96">
        <v>125</v>
      </c>
      <c r="E12" s="146">
        <v>33</v>
      </c>
      <c r="F12" s="149">
        <f t="shared" si="0"/>
        <v>21.12</v>
      </c>
      <c r="H12" s="133">
        <v>30.38006076012152</v>
      </c>
      <c r="I12" s="134">
        <v>19.433013260173752</v>
      </c>
    </row>
    <row r="13" spans="1:13">
      <c r="A13" s="94">
        <v>30</v>
      </c>
      <c r="B13" s="95" t="s">
        <v>5</v>
      </c>
      <c r="C13" s="96">
        <v>15</v>
      </c>
      <c r="D13" s="96">
        <v>152</v>
      </c>
      <c r="E13" s="146">
        <v>45</v>
      </c>
      <c r="F13" s="149">
        <f t="shared" si="0"/>
        <v>19.477146814404431</v>
      </c>
      <c r="H13" s="133">
        <v>21.12</v>
      </c>
      <c r="I13" s="134">
        <v>21.561909262759922</v>
      </c>
    </row>
    <row r="14" spans="1:13">
      <c r="A14" s="94">
        <v>24</v>
      </c>
      <c r="B14" s="95" t="s">
        <v>5</v>
      </c>
      <c r="C14" s="96">
        <v>16</v>
      </c>
      <c r="D14" s="96">
        <v>127</v>
      </c>
      <c r="E14" s="146">
        <v>49</v>
      </c>
      <c r="F14" s="149">
        <f t="shared" si="0"/>
        <v>30.38006076012152</v>
      </c>
      <c r="H14" s="133">
        <v>22.98190175237001</v>
      </c>
      <c r="I14" s="134">
        <v>19.879102600511175</v>
      </c>
    </row>
    <row r="15" spans="1:13">
      <c r="A15" s="94">
        <v>28</v>
      </c>
      <c r="B15" s="95" t="s">
        <v>5</v>
      </c>
      <c r="C15" s="96">
        <v>17</v>
      </c>
      <c r="D15" s="96">
        <v>112</v>
      </c>
      <c r="E15" s="146">
        <v>42</v>
      </c>
      <c r="F15" s="149">
        <f t="shared" si="0"/>
        <v>33.482142857142854</v>
      </c>
      <c r="H15" s="133">
        <v>33.482142857142854</v>
      </c>
      <c r="I15" s="134">
        <v>21.220433724962479</v>
      </c>
    </row>
    <row r="16" spans="1:13">
      <c r="A16" s="94">
        <v>1</v>
      </c>
      <c r="B16" s="96" t="s">
        <v>0</v>
      </c>
      <c r="C16" s="96">
        <v>12</v>
      </c>
      <c r="D16" s="96">
        <v>157</v>
      </c>
      <c r="E16" s="146">
        <v>66</v>
      </c>
      <c r="F16" s="149">
        <f t="shared" si="0"/>
        <v>26.775934114974238</v>
      </c>
      <c r="H16" s="133">
        <v>19.477146814404431</v>
      </c>
      <c r="I16" s="134">
        <v>27.221172022684314</v>
      </c>
    </row>
    <row r="17" spans="1:16">
      <c r="A17" s="94">
        <v>21</v>
      </c>
      <c r="B17" s="96" t="s">
        <v>0</v>
      </c>
      <c r="C17" s="96">
        <v>12</v>
      </c>
      <c r="D17" s="96">
        <v>115</v>
      </c>
      <c r="E17" s="146">
        <v>36</v>
      </c>
      <c r="F17" s="149">
        <f t="shared" si="0"/>
        <v>27.221172022684314</v>
      </c>
      <c r="H17" s="133"/>
      <c r="I17" s="134">
        <v>20.568806613662431</v>
      </c>
    </row>
    <row r="18" spans="1:16">
      <c r="A18" s="94">
        <v>3</v>
      </c>
      <c r="B18" s="96" t="s">
        <v>0</v>
      </c>
      <c r="C18" s="96">
        <v>13</v>
      </c>
      <c r="D18" s="96">
        <v>174</v>
      </c>
      <c r="E18" s="146">
        <v>58</v>
      </c>
      <c r="F18" s="149">
        <f t="shared" si="0"/>
        <v>19.157088122605362</v>
      </c>
      <c r="H18" s="133"/>
      <c r="I18" s="134">
        <v>16.955017301038065</v>
      </c>
    </row>
    <row r="19" spans="1:16">
      <c r="A19" s="94">
        <v>4</v>
      </c>
      <c r="B19" s="96" t="s">
        <v>0</v>
      </c>
      <c r="C19" s="96">
        <v>13</v>
      </c>
      <c r="D19" s="96">
        <v>171</v>
      </c>
      <c r="E19" s="146">
        <v>52</v>
      </c>
      <c r="F19" s="149">
        <f t="shared" si="0"/>
        <v>17.783249546869126</v>
      </c>
      <c r="H19" s="133"/>
      <c r="I19" s="134">
        <v>21.926125822229718</v>
      </c>
    </row>
    <row r="20" spans="1:16" ht="13.5" thickBot="1">
      <c r="A20" s="94">
        <v>8</v>
      </c>
      <c r="B20" s="96" t="s">
        <v>0</v>
      </c>
      <c r="C20" s="96">
        <v>13</v>
      </c>
      <c r="D20" s="96">
        <v>141</v>
      </c>
      <c r="E20" s="146">
        <v>47</v>
      </c>
      <c r="F20" s="149">
        <f t="shared" si="0"/>
        <v>23.640661938534283</v>
      </c>
      <c r="H20" s="135"/>
      <c r="I20" s="136">
        <v>28.719723183391007</v>
      </c>
      <c r="N20" s="3"/>
      <c r="O20" s="3"/>
      <c r="P20" s="3"/>
    </row>
    <row r="21" spans="1:16">
      <c r="A21" s="94">
        <v>9</v>
      </c>
      <c r="B21" s="96" t="s">
        <v>0</v>
      </c>
      <c r="C21" s="96">
        <v>13</v>
      </c>
      <c r="D21" s="96">
        <v>166</v>
      </c>
      <c r="E21" s="146">
        <v>45</v>
      </c>
      <c r="F21" s="149">
        <f t="shared" si="0"/>
        <v>16.330381768036002</v>
      </c>
      <c r="H21" s="125" t="s">
        <v>127</v>
      </c>
      <c r="I21" s="125"/>
      <c r="N21" s="3"/>
      <c r="O21" s="3"/>
      <c r="P21" s="3"/>
    </row>
    <row r="22" spans="1:16">
      <c r="A22" s="94">
        <v>14</v>
      </c>
      <c r="B22" s="96" t="s">
        <v>0</v>
      </c>
      <c r="C22" s="96">
        <v>14</v>
      </c>
      <c r="D22" s="96">
        <v>162</v>
      </c>
      <c r="E22" s="146">
        <v>51</v>
      </c>
      <c r="F22" s="149">
        <f t="shared" si="0"/>
        <v>19.433013260173752</v>
      </c>
      <c r="H22" s="7">
        <f>AVERAGE(H4:H16)</f>
        <v>22.222148928133567</v>
      </c>
      <c r="I22" s="7">
        <f>AVERAGE(I4:I20)</f>
        <v>21.338901078673672</v>
      </c>
      <c r="J22" s="48" t="s">
        <v>74</v>
      </c>
      <c r="N22" s="3"/>
      <c r="O22" s="3"/>
      <c r="P22" s="3"/>
    </row>
    <row r="23" spans="1:16">
      <c r="A23" s="94">
        <v>17</v>
      </c>
      <c r="B23" s="96" t="s">
        <v>0</v>
      </c>
      <c r="C23" s="96">
        <v>14</v>
      </c>
      <c r="D23" s="96">
        <v>157</v>
      </c>
      <c r="E23" s="146">
        <v>49</v>
      </c>
      <c r="F23" s="149">
        <f t="shared" si="0"/>
        <v>19.879102600511175</v>
      </c>
      <c r="H23" s="7">
        <f>STDEV(H4:H16)</f>
        <v>5.534579974167956</v>
      </c>
      <c r="I23" s="7">
        <f>STDEV(I4:I20)</f>
        <v>3.5205022661979801</v>
      </c>
      <c r="J23" s="48" t="s">
        <v>82</v>
      </c>
      <c r="N23" s="3"/>
      <c r="O23" s="3"/>
      <c r="P23" s="3"/>
    </row>
    <row r="24" spans="1:16">
      <c r="A24" s="94">
        <v>19</v>
      </c>
      <c r="B24" s="96" t="s">
        <v>0</v>
      </c>
      <c r="C24" s="96">
        <v>14</v>
      </c>
      <c r="D24" s="96">
        <v>139</v>
      </c>
      <c r="E24" s="146">
        <v>41</v>
      </c>
      <c r="F24" s="149">
        <f t="shared" si="0"/>
        <v>21.220433724962479</v>
      </c>
      <c r="H24">
        <v>13</v>
      </c>
      <c r="I24">
        <v>17</v>
      </c>
      <c r="J24" s="48" t="s">
        <v>131</v>
      </c>
      <c r="N24" s="3"/>
      <c r="O24" s="3"/>
      <c r="P24" s="3"/>
    </row>
    <row r="25" spans="1:16">
      <c r="A25" s="94">
        <v>22</v>
      </c>
      <c r="B25" s="96" t="s">
        <v>0</v>
      </c>
      <c r="C25" s="96">
        <v>14</v>
      </c>
      <c r="D25" s="96">
        <v>159</v>
      </c>
      <c r="E25" s="146">
        <v>52</v>
      </c>
      <c r="F25" s="149">
        <f t="shared" si="0"/>
        <v>20.568806613662431</v>
      </c>
      <c r="H25">
        <v>12</v>
      </c>
      <c r="I25">
        <v>16</v>
      </c>
      <c r="J25" t="s">
        <v>10</v>
      </c>
      <c r="N25" s="3"/>
      <c r="O25" s="3"/>
      <c r="P25" s="3"/>
    </row>
    <row r="26" spans="1:16">
      <c r="A26" s="94">
        <v>23</v>
      </c>
      <c r="B26" s="96" t="s">
        <v>0</v>
      </c>
      <c r="C26" s="96">
        <v>14</v>
      </c>
      <c r="D26" s="96">
        <v>170</v>
      </c>
      <c r="E26" s="146">
        <v>49</v>
      </c>
      <c r="F26" s="149">
        <f t="shared" si="0"/>
        <v>16.955017301038065</v>
      </c>
      <c r="H26" s="8"/>
      <c r="I26" s="25">
        <f>(I22-H22)/SQRT(I23^2/I24+H23^2/H24)</f>
        <v>-0.50284226044766367</v>
      </c>
      <c r="J26" s="29" t="s">
        <v>34</v>
      </c>
      <c r="N26" s="3"/>
      <c r="O26" s="3"/>
      <c r="P26" s="3"/>
    </row>
    <row r="27" spans="1:16">
      <c r="A27" s="94">
        <v>5</v>
      </c>
      <c r="B27" s="96" t="s">
        <v>0</v>
      </c>
      <c r="C27" s="96">
        <v>15</v>
      </c>
      <c r="D27" s="96">
        <v>198</v>
      </c>
      <c r="E27" s="146">
        <v>77</v>
      </c>
      <c r="F27" s="149">
        <f t="shared" si="0"/>
        <v>19.640852974186309</v>
      </c>
      <c r="H27" s="7"/>
      <c r="I27" s="51">
        <f>TTEST(H4:H16,I4:I20,2,3)</f>
        <v>0.62079545181094387</v>
      </c>
      <c r="J27" s="29" t="s">
        <v>122</v>
      </c>
    </row>
    <row r="28" spans="1:16">
      <c r="A28" s="94">
        <v>11</v>
      </c>
      <c r="B28" s="96" t="s">
        <v>0</v>
      </c>
      <c r="C28" s="96">
        <v>15</v>
      </c>
      <c r="D28" s="96">
        <v>192</v>
      </c>
      <c r="E28" s="146">
        <v>73</v>
      </c>
      <c r="F28" s="149">
        <f t="shared" si="0"/>
        <v>19.802517361111111</v>
      </c>
      <c r="H28" s="7"/>
      <c r="I28" s="7">
        <f>I23^2/I24</f>
        <v>0.72905507095912436</v>
      </c>
      <c r="J28" t="s">
        <v>11</v>
      </c>
    </row>
    <row r="29" spans="1:16">
      <c r="A29" s="94">
        <v>27</v>
      </c>
      <c r="B29" s="96" t="s">
        <v>0</v>
      </c>
      <c r="C29" s="96">
        <v>15</v>
      </c>
      <c r="D29" s="96">
        <v>154</v>
      </c>
      <c r="E29" s="146">
        <v>52</v>
      </c>
      <c r="F29" s="149">
        <f t="shared" si="0"/>
        <v>21.926125822229718</v>
      </c>
      <c r="I29" s="7">
        <f>SQRT(H28+I28)</f>
        <v>0.85384721757415383</v>
      </c>
      <c r="J29" s="48" t="s">
        <v>132</v>
      </c>
    </row>
    <row r="30" spans="1:16">
      <c r="A30" s="94">
        <v>13</v>
      </c>
      <c r="B30" s="96" t="s">
        <v>0</v>
      </c>
      <c r="C30" s="96">
        <v>16</v>
      </c>
      <c r="D30" s="96">
        <v>170</v>
      </c>
      <c r="E30" s="146">
        <v>64</v>
      </c>
      <c r="F30" s="149">
        <f t="shared" si="0"/>
        <v>22.145328719723185</v>
      </c>
      <c r="I30" s="7">
        <f>(H28+I28)^2/(H28^2/H25+I28^2/I25)</f>
        <v>16</v>
      </c>
      <c r="J30" s="48" t="s">
        <v>133</v>
      </c>
    </row>
    <row r="31" spans="1:16">
      <c r="A31" s="94">
        <v>16</v>
      </c>
      <c r="B31" s="96" t="s">
        <v>0</v>
      </c>
      <c r="C31" s="96">
        <v>17</v>
      </c>
      <c r="D31" s="96">
        <v>184</v>
      </c>
      <c r="E31" s="146">
        <v>73</v>
      </c>
      <c r="F31" s="149">
        <f t="shared" si="0"/>
        <v>21.561909262759922</v>
      </c>
      <c r="I31" s="7">
        <f>H22-I22</f>
        <v>0.88324784945989521</v>
      </c>
      <c r="J31" s="48" t="s">
        <v>134</v>
      </c>
    </row>
    <row r="32" spans="1:16" ht="13.5" thickBot="1">
      <c r="A32" s="98">
        <v>29</v>
      </c>
      <c r="B32" s="99" t="s">
        <v>0</v>
      </c>
      <c r="C32" s="99">
        <v>17</v>
      </c>
      <c r="D32" s="99">
        <v>170</v>
      </c>
      <c r="E32" s="147">
        <v>83</v>
      </c>
      <c r="F32" s="149">
        <f t="shared" si="0"/>
        <v>28.719723183391007</v>
      </c>
      <c r="I32" s="7">
        <f>I31-TINV(0.05,19)*I29</f>
        <v>-0.90387491182446822</v>
      </c>
      <c r="J32" s="48" t="s">
        <v>135</v>
      </c>
    </row>
    <row r="33" spans="2:11">
      <c r="B33" s="2"/>
      <c r="F33" s="14"/>
      <c r="I33" s="7">
        <f>I31+TINV(0.05,19)*I29</f>
        <v>2.6703706107442589</v>
      </c>
      <c r="J33" s="48" t="s">
        <v>136</v>
      </c>
    </row>
    <row r="34" spans="2:11">
      <c r="F34" s="1"/>
      <c r="I34" s="7">
        <f>TINV(0.05,19)*I29</f>
        <v>1.7871227612843634</v>
      </c>
      <c r="J34" s="48" t="s">
        <v>137</v>
      </c>
    </row>
    <row r="35" spans="2:11">
      <c r="E35" s="112" t="s">
        <v>139</v>
      </c>
      <c r="F35" s="112"/>
      <c r="G35" s="112"/>
    </row>
    <row r="36" spans="2:11">
      <c r="E36" s="126" t="s">
        <v>128</v>
      </c>
      <c r="F36" s="126" t="s">
        <v>129</v>
      </c>
      <c r="G36" s="126" t="s">
        <v>130</v>
      </c>
    </row>
    <row r="37" spans="2:11">
      <c r="E37">
        <v>42</v>
      </c>
      <c r="F37" s="1">
        <v>42</v>
      </c>
      <c r="G37" s="1">
        <f>E37-F37</f>
        <v>0</v>
      </c>
    </row>
    <row r="38" spans="2:11">
      <c r="E38">
        <v>58</v>
      </c>
      <c r="F38" s="1">
        <v>57</v>
      </c>
      <c r="G38" s="1">
        <f t="shared" ref="G38:G49" si="1">E38-F38</f>
        <v>1</v>
      </c>
      <c r="I38" s="3"/>
    </row>
    <row r="39" spans="2:11">
      <c r="E39">
        <v>58</v>
      </c>
      <c r="F39" s="1">
        <v>56</v>
      </c>
      <c r="G39" s="1">
        <f t="shared" si="1"/>
        <v>2</v>
      </c>
      <c r="I39" s="3"/>
    </row>
    <row r="40" spans="2:11" ht="13.5" thickBot="1">
      <c r="E40">
        <v>40</v>
      </c>
      <c r="F40" s="1">
        <v>41</v>
      </c>
      <c r="G40" s="1">
        <f t="shared" si="1"/>
        <v>-1</v>
      </c>
      <c r="I40" s="3"/>
    </row>
    <row r="41" spans="2:11">
      <c r="E41">
        <v>49</v>
      </c>
      <c r="F41" s="1">
        <v>48</v>
      </c>
      <c r="G41" s="1">
        <f t="shared" si="1"/>
        <v>1</v>
      </c>
      <c r="I41" s="3"/>
      <c r="J41" s="5" t="s">
        <v>35</v>
      </c>
      <c r="K41" s="81" t="s">
        <v>70</v>
      </c>
    </row>
    <row r="42" spans="2:11">
      <c r="E42">
        <v>80</v>
      </c>
      <c r="F42" s="1">
        <v>77</v>
      </c>
      <c r="G42" s="1">
        <f t="shared" si="1"/>
        <v>3</v>
      </c>
      <c r="I42" s="3"/>
      <c r="J42" s="9">
        <v>-1</v>
      </c>
      <c r="K42" s="3">
        <v>2</v>
      </c>
    </row>
    <row r="43" spans="2:11">
      <c r="E43">
        <v>50</v>
      </c>
      <c r="F43" s="1">
        <v>49</v>
      </c>
      <c r="G43" s="1">
        <f t="shared" si="1"/>
        <v>1</v>
      </c>
      <c r="I43" s="3"/>
      <c r="J43" s="9">
        <v>0</v>
      </c>
      <c r="K43" s="3">
        <v>2</v>
      </c>
    </row>
    <row r="44" spans="2:11">
      <c r="E44">
        <v>48</v>
      </c>
      <c r="F44" s="1">
        <v>49</v>
      </c>
      <c r="G44" s="1">
        <f t="shared" si="1"/>
        <v>-1</v>
      </c>
      <c r="I44" s="3"/>
      <c r="J44" s="9">
        <v>1</v>
      </c>
      <c r="K44" s="3">
        <v>5</v>
      </c>
    </row>
    <row r="45" spans="2:11">
      <c r="E45">
        <v>49</v>
      </c>
      <c r="F45" s="1">
        <v>47</v>
      </c>
      <c r="G45" s="1">
        <f t="shared" si="1"/>
        <v>2</v>
      </c>
      <c r="I45" s="3"/>
      <c r="J45" s="9">
        <v>2</v>
      </c>
      <c r="K45" s="3">
        <v>3</v>
      </c>
    </row>
    <row r="46" spans="2:11">
      <c r="E46">
        <v>34</v>
      </c>
      <c r="F46" s="1">
        <v>33</v>
      </c>
      <c r="G46" s="1">
        <f t="shared" si="1"/>
        <v>1</v>
      </c>
      <c r="I46" s="3"/>
      <c r="J46" s="9">
        <v>3</v>
      </c>
      <c r="K46" s="3">
        <v>1</v>
      </c>
    </row>
    <row r="47" spans="2:11" ht="13.5" thickBot="1">
      <c r="E47">
        <v>33</v>
      </c>
      <c r="F47" s="1">
        <v>32</v>
      </c>
      <c r="G47" s="1">
        <f t="shared" si="1"/>
        <v>1</v>
      </c>
      <c r="I47" s="3"/>
      <c r="J47" s="82" t="s">
        <v>71</v>
      </c>
      <c r="K47" s="4">
        <v>0</v>
      </c>
    </row>
    <row r="48" spans="2:11">
      <c r="E48">
        <v>43</v>
      </c>
      <c r="F48" s="1">
        <v>43</v>
      </c>
      <c r="G48" s="1">
        <f t="shared" si="1"/>
        <v>0</v>
      </c>
      <c r="I48" s="3"/>
    </row>
    <row r="49" spans="5:9">
      <c r="E49">
        <v>44</v>
      </c>
      <c r="F49" s="1">
        <v>42</v>
      </c>
      <c r="G49" s="1">
        <f t="shared" si="1"/>
        <v>2</v>
      </c>
      <c r="I49" s="3"/>
    </row>
    <row r="50" spans="5:9">
      <c r="G50" s="1"/>
    </row>
    <row r="51" spans="5:9">
      <c r="E51" s="150">
        <f>AVERAGE(E37:E50)</f>
        <v>48.307692307692307</v>
      </c>
      <c r="F51" s="150">
        <f>AVERAGE(F37:F50)</f>
        <v>47.384615384615387</v>
      </c>
      <c r="G51" s="150">
        <f>AVERAGE(G37:G49)</f>
        <v>0.92307692307692313</v>
      </c>
      <c r="H51" s="48" t="s">
        <v>74</v>
      </c>
      <c r="I51" s="48"/>
    </row>
    <row r="52" spans="5:9">
      <c r="E52" s="48"/>
      <c r="F52" s="48"/>
      <c r="G52" s="150">
        <f>STDEV(G37:G49)</f>
        <v>1.1875421719907089</v>
      </c>
      <c r="H52" s="48" t="s">
        <v>82</v>
      </c>
      <c r="I52" s="48"/>
    </row>
    <row r="53" spans="5:9">
      <c r="G53" s="51">
        <f>G51/G52*SQRT(13)</f>
        <v>2.8025961989814827</v>
      </c>
      <c r="H53" s="29" t="s">
        <v>34</v>
      </c>
    </row>
    <row r="54" spans="5:9">
      <c r="G54" s="51">
        <f>TTEST(E37:E49,F37:F49,2,1)</f>
        <v>1.5967182026356462E-2</v>
      </c>
      <c r="H54" s="29" t="s">
        <v>122</v>
      </c>
    </row>
    <row r="55" spans="5:9">
      <c r="G55" s="8"/>
      <c r="H55" s="33"/>
    </row>
    <row r="82" spans="1:2">
      <c r="A82" s="3"/>
      <c r="B82" s="3"/>
    </row>
  </sheetData>
  <mergeCells count="4">
    <mergeCell ref="A1:E1"/>
    <mergeCell ref="H1:I1"/>
    <mergeCell ref="E35:G35"/>
    <mergeCell ref="H21:I21"/>
  </mergeCells>
  <phoneticPr fontId="0" type="noConversion"/>
  <pageMargins left="0.75" right="0.75" top="1" bottom="1" header="0" footer="0"/>
  <pageSetup paperSize="9" orientation="portrait" horizontalDpi="200" verticalDpi="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15"/>
  <sheetViews>
    <sheetView workbookViewId="0"/>
  </sheetViews>
  <sheetFormatPr defaultColWidth="11.42578125" defaultRowHeight="12.75"/>
  <cols>
    <col min="1" max="2" width="11.42578125" customWidth="1"/>
    <col min="3" max="3" width="11.42578125" style="2" customWidth="1"/>
    <col min="4" max="5" width="11.42578125" customWidth="1"/>
    <col min="6" max="6" width="14.28515625" bestFit="1" customWidth="1"/>
  </cols>
  <sheetData>
    <row r="1" spans="1:9" ht="13.5" thickBot="1">
      <c r="A1" s="68" t="s">
        <v>36</v>
      </c>
      <c r="B1" s="69" t="s">
        <v>37</v>
      </c>
      <c r="C1" s="69" t="s">
        <v>38</v>
      </c>
      <c r="D1" s="69" t="s">
        <v>39</v>
      </c>
      <c r="E1" s="69" t="s">
        <v>40</v>
      </c>
      <c r="G1" s="2"/>
      <c r="H1" s="2"/>
      <c r="I1" s="2"/>
    </row>
    <row r="2" spans="1:9">
      <c r="A2" s="41">
        <v>6</v>
      </c>
      <c r="B2" s="42" t="s">
        <v>5</v>
      </c>
      <c r="C2" s="42">
        <v>12</v>
      </c>
      <c r="D2" s="42">
        <v>145</v>
      </c>
      <c r="E2" s="42">
        <v>59</v>
      </c>
      <c r="F2" s="8"/>
      <c r="G2" s="6"/>
      <c r="H2" s="1"/>
      <c r="I2" s="1"/>
    </row>
    <row r="3" spans="1:9">
      <c r="A3" s="41">
        <v>20</v>
      </c>
      <c r="B3" s="42" t="s">
        <v>5</v>
      </c>
      <c r="C3" s="42">
        <v>12</v>
      </c>
      <c r="D3" s="42">
        <v>151</v>
      </c>
      <c r="E3" s="42">
        <v>49</v>
      </c>
      <c r="F3" s="8"/>
      <c r="G3" s="6"/>
      <c r="H3" s="1"/>
      <c r="I3" s="1"/>
    </row>
    <row r="4" spans="1:9">
      <c r="A4" s="41">
        <v>26</v>
      </c>
      <c r="B4" s="42" t="s">
        <v>5</v>
      </c>
      <c r="C4" s="42">
        <v>12</v>
      </c>
      <c r="D4" s="42">
        <v>118</v>
      </c>
      <c r="E4" s="42">
        <v>32</v>
      </c>
      <c r="F4" s="8"/>
      <c r="G4" s="6"/>
      <c r="H4" s="1"/>
      <c r="I4" s="1"/>
    </row>
    <row r="5" spans="1:9">
      <c r="A5" s="41">
        <v>7</v>
      </c>
      <c r="B5" s="42" t="s">
        <v>5</v>
      </c>
      <c r="C5" s="42">
        <v>13</v>
      </c>
      <c r="D5" s="42">
        <v>166</v>
      </c>
      <c r="E5" s="42">
        <v>59</v>
      </c>
      <c r="F5" s="8"/>
      <c r="G5" s="6"/>
      <c r="H5" s="1"/>
      <c r="I5" s="1"/>
    </row>
    <row r="6" spans="1:9">
      <c r="A6" s="41">
        <v>10</v>
      </c>
      <c r="B6" s="42" t="s">
        <v>5</v>
      </c>
      <c r="C6" s="42">
        <v>13</v>
      </c>
      <c r="D6" s="42">
        <v>160</v>
      </c>
      <c r="E6" s="42">
        <v>39</v>
      </c>
      <c r="F6" s="8"/>
      <c r="G6" s="6"/>
      <c r="H6" s="1"/>
      <c r="I6" s="1"/>
    </row>
    <row r="7" spans="1:9">
      <c r="A7" s="41">
        <v>2</v>
      </c>
      <c r="B7" s="42" t="s">
        <v>5</v>
      </c>
      <c r="C7" s="42">
        <v>14</v>
      </c>
      <c r="D7" s="42">
        <v>151</v>
      </c>
      <c r="E7" s="42">
        <v>41</v>
      </c>
      <c r="F7" s="8"/>
      <c r="G7" s="6"/>
      <c r="H7" s="1"/>
      <c r="I7" s="1"/>
    </row>
    <row r="8" spans="1:9">
      <c r="A8" s="41">
        <v>12</v>
      </c>
      <c r="B8" s="42" t="s">
        <v>5</v>
      </c>
      <c r="C8" s="42">
        <v>14</v>
      </c>
      <c r="D8" s="42">
        <v>166</v>
      </c>
      <c r="E8" s="42">
        <v>49</v>
      </c>
      <c r="F8" s="8"/>
      <c r="G8" s="6"/>
      <c r="H8" s="1"/>
      <c r="I8" s="1"/>
    </row>
    <row r="9" spans="1:9">
      <c r="A9" s="41">
        <v>15</v>
      </c>
      <c r="B9" s="42" t="s">
        <v>5</v>
      </c>
      <c r="C9" s="42">
        <v>14</v>
      </c>
      <c r="D9" s="42">
        <v>185</v>
      </c>
      <c r="E9" s="42">
        <v>81</v>
      </c>
      <c r="F9" s="8"/>
      <c r="G9" s="6"/>
      <c r="H9" s="1"/>
      <c r="I9" s="1"/>
    </row>
    <row r="10" spans="1:9">
      <c r="A10" s="41">
        <v>18</v>
      </c>
      <c r="B10" s="42" t="s">
        <v>5</v>
      </c>
      <c r="C10" s="42">
        <v>14</v>
      </c>
      <c r="D10" s="42">
        <v>176</v>
      </c>
      <c r="E10" s="42">
        <v>49</v>
      </c>
      <c r="F10" s="8"/>
      <c r="G10" s="6"/>
      <c r="H10" s="1"/>
      <c r="I10" s="1"/>
    </row>
    <row r="11" spans="1:9">
      <c r="A11" s="41">
        <v>25</v>
      </c>
      <c r="B11" s="42" t="s">
        <v>5</v>
      </c>
      <c r="C11" s="42">
        <v>14</v>
      </c>
      <c r="D11" s="42">
        <v>125</v>
      </c>
      <c r="E11" s="42">
        <v>33</v>
      </c>
      <c r="F11" s="8"/>
      <c r="G11" s="6"/>
      <c r="H11" s="1"/>
      <c r="I11" s="1"/>
    </row>
    <row r="12" spans="1:9">
      <c r="A12" s="41">
        <v>30</v>
      </c>
      <c r="B12" s="42" t="s">
        <v>5</v>
      </c>
      <c r="C12" s="42">
        <v>15</v>
      </c>
      <c r="D12" s="42">
        <v>152</v>
      </c>
      <c r="E12" s="42">
        <v>45</v>
      </c>
      <c r="F12" s="8"/>
      <c r="G12" s="6"/>
      <c r="H12" s="1"/>
      <c r="I12" s="1"/>
    </row>
    <row r="13" spans="1:9">
      <c r="A13" s="41">
        <v>24</v>
      </c>
      <c r="B13" s="42" t="s">
        <v>5</v>
      </c>
      <c r="C13" s="42">
        <v>16</v>
      </c>
      <c r="D13" s="42">
        <v>127</v>
      </c>
      <c r="E13" s="42">
        <v>49</v>
      </c>
      <c r="F13" s="8"/>
      <c r="G13" s="6"/>
      <c r="H13" s="1"/>
      <c r="I13" s="1"/>
    </row>
    <row r="14" spans="1:9">
      <c r="A14" s="41">
        <v>28</v>
      </c>
      <c r="B14" s="42" t="s">
        <v>5</v>
      </c>
      <c r="C14" s="42">
        <v>17</v>
      </c>
      <c r="D14" s="42">
        <v>112</v>
      </c>
      <c r="E14" s="42">
        <v>42</v>
      </c>
      <c r="F14" s="8"/>
      <c r="G14" s="6"/>
      <c r="H14" s="1"/>
      <c r="I14" s="1"/>
    </row>
    <row r="15" spans="1:9">
      <c r="A15" s="41">
        <v>1</v>
      </c>
      <c r="B15" s="42" t="s">
        <v>0</v>
      </c>
      <c r="C15" s="42">
        <v>12</v>
      </c>
      <c r="D15" s="42">
        <v>157</v>
      </c>
      <c r="E15" s="42">
        <v>66</v>
      </c>
      <c r="F15" s="8"/>
      <c r="G15" s="6"/>
      <c r="H15" s="1"/>
      <c r="I15" s="1"/>
    </row>
    <row r="16" spans="1:9">
      <c r="A16" s="41">
        <v>21</v>
      </c>
      <c r="B16" s="42" t="s">
        <v>0</v>
      </c>
      <c r="C16" s="42">
        <v>12</v>
      </c>
      <c r="D16" s="42">
        <v>115</v>
      </c>
      <c r="E16" s="42">
        <v>36</v>
      </c>
      <c r="F16" s="8"/>
      <c r="G16" s="6"/>
      <c r="H16" s="1"/>
      <c r="I16" s="1"/>
    </row>
    <row r="17" spans="1:9">
      <c r="A17" s="41">
        <v>3</v>
      </c>
      <c r="B17" s="42" t="s">
        <v>0</v>
      </c>
      <c r="C17" s="42">
        <v>13</v>
      </c>
      <c r="D17" s="42">
        <v>174</v>
      </c>
      <c r="E17" s="42">
        <v>58</v>
      </c>
      <c r="F17" s="8"/>
      <c r="G17" s="6"/>
      <c r="H17" s="1"/>
      <c r="I17" s="1"/>
    </row>
    <row r="18" spans="1:9">
      <c r="A18" s="41">
        <v>4</v>
      </c>
      <c r="B18" s="42" t="s">
        <v>0</v>
      </c>
      <c r="C18" s="42">
        <v>13</v>
      </c>
      <c r="D18" s="42">
        <v>171</v>
      </c>
      <c r="E18" s="42">
        <v>52</v>
      </c>
      <c r="F18" s="8"/>
      <c r="G18" s="6"/>
      <c r="H18" s="1"/>
      <c r="I18" s="1"/>
    </row>
    <row r="19" spans="1:9">
      <c r="A19" s="41">
        <v>8</v>
      </c>
      <c r="B19" s="42" t="s">
        <v>0</v>
      </c>
      <c r="C19" s="42">
        <v>13</v>
      </c>
      <c r="D19" s="42">
        <v>141</v>
      </c>
      <c r="E19" s="42">
        <v>47</v>
      </c>
      <c r="F19" s="8"/>
      <c r="G19" s="6"/>
      <c r="H19" s="1"/>
      <c r="I19" s="1"/>
    </row>
    <row r="20" spans="1:9">
      <c r="A20" s="41">
        <v>9</v>
      </c>
      <c r="B20" s="42" t="s">
        <v>0</v>
      </c>
      <c r="C20" s="42">
        <v>13</v>
      </c>
      <c r="D20" s="42">
        <v>166</v>
      </c>
      <c r="E20" s="42">
        <v>45</v>
      </c>
      <c r="F20" s="8"/>
      <c r="G20" s="6"/>
      <c r="H20" s="1"/>
      <c r="I20" s="1"/>
    </row>
    <row r="21" spans="1:9">
      <c r="A21" s="41">
        <v>14</v>
      </c>
      <c r="B21" s="42" t="s">
        <v>0</v>
      </c>
      <c r="C21" s="42">
        <v>14</v>
      </c>
      <c r="D21" s="42">
        <v>162</v>
      </c>
      <c r="E21" s="42">
        <v>51</v>
      </c>
      <c r="F21" s="8"/>
      <c r="G21" s="6"/>
      <c r="H21" s="1"/>
      <c r="I21" s="1"/>
    </row>
    <row r="22" spans="1:9">
      <c r="A22" s="41">
        <v>17</v>
      </c>
      <c r="B22" s="42" t="s">
        <v>0</v>
      </c>
      <c r="C22" s="42">
        <v>14</v>
      </c>
      <c r="D22" s="42">
        <v>157</v>
      </c>
      <c r="E22" s="42">
        <v>49</v>
      </c>
      <c r="F22" s="8"/>
      <c r="G22" s="6"/>
      <c r="H22" s="1"/>
      <c r="I22" s="1"/>
    </row>
    <row r="23" spans="1:9">
      <c r="A23" s="41">
        <v>19</v>
      </c>
      <c r="B23" s="42" t="s">
        <v>0</v>
      </c>
      <c r="C23" s="42">
        <v>14</v>
      </c>
      <c r="D23" s="42">
        <v>139</v>
      </c>
      <c r="E23" s="42">
        <v>41</v>
      </c>
      <c r="F23" s="8"/>
      <c r="G23" s="6"/>
      <c r="H23" s="1"/>
      <c r="I23" s="1"/>
    </row>
    <row r="24" spans="1:9">
      <c r="A24" s="41">
        <v>22</v>
      </c>
      <c r="B24" s="42" t="s">
        <v>0</v>
      </c>
      <c r="C24" s="42">
        <v>14</v>
      </c>
      <c r="D24" s="42">
        <v>159</v>
      </c>
      <c r="E24" s="42">
        <v>52</v>
      </c>
      <c r="F24" s="8"/>
      <c r="G24" s="6"/>
      <c r="H24" s="1"/>
      <c r="I24" s="1"/>
    </row>
    <row r="25" spans="1:9">
      <c r="A25" s="41">
        <v>23</v>
      </c>
      <c r="B25" s="42" t="s">
        <v>0</v>
      </c>
      <c r="C25" s="42">
        <v>14</v>
      </c>
      <c r="D25" s="42">
        <v>170</v>
      </c>
      <c r="E25" s="42">
        <v>49</v>
      </c>
      <c r="F25" s="8"/>
      <c r="G25" s="6"/>
      <c r="H25" s="1"/>
      <c r="I25" s="1"/>
    </row>
    <row r="26" spans="1:9">
      <c r="A26" s="41">
        <v>5</v>
      </c>
      <c r="B26" s="42" t="s">
        <v>0</v>
      </c>
      <c r="C26" s="42">
        <v>15</v>
      </c>
      <c r="D26" s="42">
        <v>198</v>
      </c>
      <c r="E26" s="42">
        <v>77</v>
      </c>
      <c r="F26" s="8"/>
      <c r="G26" s="6"/>
      <c r="H26" s="1"/>
      <c r="I26" s="1"/>
    </row>
    <row r="27" spans="1:9">
      <c r="A27" s="41">
        <v>11</v>
      </c>
      <c r="B27" s="42" t="s">
        <v>0</v>
      </c>
      <c r="C27" s="42">
        <v>15</v>
      </c>
      <c r="D27" s="42">
        <v>192</v>
      </c>
      <c r="E27" s="42">
        <v>73</v>
      </c>
      <c r="F27" s="8"/>
      <c r="G27" s="6"/>
      <c r="H27" s="1"/>
      <c r="I27" s="1"/>
    </row>
    <row r="28" spans="1:9">
      <c r="A28" s="41">
        <v>27</v>
      </c>
      <c r="B28" s="42" t="s">
        <v>0</v>
      </c>
      <c r="C28" s="42">
        <v>15</v>
      </c>
      <c r="D28" s="42">
        <v>154</v>
      </c>
      <c r="E28" s="42">
        <v>52</v>
      </c>
      <c r="F28" s="8"/>
      <c r="G28" s="6"/>
      <c r="H28" s="1"/>
      <c r="I28" s="1"/>
    </row>
    <row r="29" spans="1:9">
      <c r="A29" s="41">
        <v>13</v>
      </c>
      <c r="B29" s="42" t="s">
        <v>0</v>
      </c>
      <c r="C29" s="42">
        <v>16</v>
      </c>
      <c r="D29" s="42">
        <v>170</v>
      </c>
      <c r="E29" s="42">
        <v>64</v>
      </c>
      <c r="F29" s="8"/>
      <c r="G29" s="6"/>
      <c r="H29" s="1"/>
      <c r="I29" s="1"/>
    </row>
    <row r="30" spans="1:9">
      <c r="A30" s="41">
        <v>16</v>
      </c>
      <c r="B30" s="42" t="s">
        <v>0</v>
      </c>
      <c r="C30" s="42">
        <v>17</v>
      </c>
      <c r="D30" s="42">
        <v>184</v>
      </c>
      <c r="E30" s="42">
        <v>73</v>
      </c>
      <c r="F30" s="8"/>
      <c r="G30" s="6"/>
      <c r="H30" s="1"/>
      <c r="I30" s="1"/>
    </row>
    <row r="31" spans="1:9">
      <c r="A31" s="41">
        <v>29</v>
      </c>
      <c r="B31" s="42" t="s">
        <v>0</v>
      </c>
      <c r="C31" s="42">
        <v>17</v>
      </c>
      <c r="D31" s="42">
        <v>170</v>
      </c>
      <c r="E31" s="42">
        <v>83</v>
      </c>
      <c r="F31" s="8"/>
      <c r="G31" s="6"/>
      <c r="H31" s="1"/>
      <c r="I31" s="1"/>
    </row>
    <row r="32" spans="1:9">
      <c r="B32" s="2"/>
      <c r="C32"/>
      <c r="D32" s="14"/>
      <c r="E32" s="8"/>
      <c r="F32" s="8"/>
      <c r="G32" s="6"/>
      <c r="H32" s="1"/>
      <c r="I32" s="1"/>
    </row>
    <row r="33" spans="1:8">
      <c r="A33" t="s">
        <v>42</v>
      </c>
      <c r="B33" s="2"/>
      <c r="C33" s="14">
        <f>AVERAGE(C2:C31)</f>
        <v>14.033333333333333</v>
      </c>
      <c r="D33" s="7">
        <f>AVERAGE(D2:D31)</f>
        <v>157.1</v>
      </c>
      <c r="E33" s="14">
        <f>AVERAGE(E2:E31)</f>
        <v>53.166666666666664</v>
      </c>
      <c r="F33" s="6"/>
      <c r="G33" s="6"/>
      <c r="H33" s="7"/>
    </row>
    <row r="34" spans="1:8">
      <c r="A34" t="s">
        <v>43</v>
      </c>
      <c r="B34" s="2"/>
      <c r="C34" s="7">
        <f>STDEV(C2:C31)</f>
        <v>1.4967397519466958</v>
      </c>
      <c r="D34" s="7">
        <f>STDEV(D2:D31)</f>
        <v>22.063153868399869</v>
      </c>
      <c r="E34" s="7">
        <f>STDEV(E2:E31)</f>
        <v>13.706488102061526</v>
      </c>
      <c r="F34" s="6"/>
      <c r="G34" s="6"/>
      <c r="H34" s="1"/>
    </row>
    <row r="35" spans="1:8">
      <c r="A35" t="s">
        <v>15</v>
      </c>
      <c r="B35" s="2"/>
      <c r="C35" s="7"/>
      <c r="D35" s="7"/>
      <c r="E35" s="7">
        <f>E34/E33</f>
        <v>0.257802284051314</v>
      </c>
      <c r="F35" s="6"/>
      <c r="G35" s="6"/>
      <c r="H35" s="1"/>
    </row>
    <row r="36" spans="1:8">
      <c r="A36" s="48" t="s">
        <v>57</v>
      </c>
      <c r="B36" s="2"/>
      <c r="C36"/>
      <c r="D36" s="7"/>
      <c r="E36" s="7">
        <f>SKEW(E2:E31)</f>
        <v>0.70012855384920192</v>
      </c>
      <c r="F36" s="6"/>
      <c r="G36" s="6"/>
      <c r="H36" s="1"/>
    </row>
    <row r="37" spans="1:8">
      <c r="A37" t="s">
        <v>2</v>
      </c>
      <c r="B37" s="2"/>
      <c r="C37"/>
      <c r="D37" s="7"/>
      <c r="E37" s="7">
        <f>KURT(E2:E31)</f>
        <v>-0.17278852698149461</v>
      </c>
      <c r="F37" s="6"/>
      <c r="G37" s="6"/>
      <c r="H37" s="1"/>
    </row>
    <row r="38" spans="1:8">
      <c r="A38" s="48" t="s">
        <v>105</v>
      </c>
      <c r="B38" s="2"/>
      <c r="C38"/>
      <c r="D38" s="7"/>
      <c r="E38" s="7">
        <f>CONFIDENCE(0.05,E34,30)</f>
        <v>4.9047136486274745</v>
      </c>
      <c r="F38" s="6"/>
      <c r="G38" s="6"/>
      <c r="H38" s="1"/>
    </row>
    <row r="39" spans="1:8">
      <c r="A39" s="48" t="s">
        <v>58</v>
      </c>
      <c r="B39" s="2"/>
      <c r="C39"/>
      <c r="D39" s="7"/>
      <c r="E39" s="7">
        <f>E33-E38</f>
        <v>48.261953018039193</v>
      </c>
      <c r="F39" s="6"/>
      <c r="G39" s="6"/>
      <c r="H39" s="1"/>
    </row>
    <row r="40" spans="1:8">
      <c r="A40" s="48" t="s">
        <v>59</v>
      </c>
      <c r="B40" s="2"/>
      <c r="C40"/>
      <c r="D40" s="7"/>
      <c r="E40" s="7">
        <f>E33+E38</f>
        <v>58.071380315294135</v>
      </c>
      <c r="F40" s="6"/>
      <c r="G40" s="6"/>
      <c r="H40" s="1"/>
    </row>
    <row r="41" spans="1:8">
      <c r="B41" s="2"/>
      <c r="C41"/>
      <c r="D41" s="7"/>
      <c r="E41" s="7"/>
      <c r="F41" s="6"/>
      <c r="G41" s="6"/>
      <c r="H41" s="1"/>
    </row>
    <row r="42" spans="1:8">
      <c r="A42" s="48" t="s">
        <v>60</v>
      </c>
      <c r="B42" s="2"/>
      <c r="C42"/>
      <c r="D42" s="48" t="s">
        <v>61</v>
      </c>
      <c r="F42" s="78" t="s">
        <v>62</v>
      </c>
      <c r="G42" s="6"/>
      <c r="H42" s="1"/>
    </row>
    <row r="43" spans="1:8">
      <c r="A43">
        <v>120</v>
      </c>
      <c r="B43" s="2"/>
      <c r="C43"/>
      <c r="D43">
        <v>40</v>
      </c>
      <c r="F43" s="1">
        <v>12</v>
      </c>
      <c r="G43" s="6"/>
      <c r="H43" s="1"/>
    </row>
    <row r="44" spans="1:8">
      <c r="A44">
        <v>140</v>
      </c>
      <c r="B44" s="2"/>
      <c r="C44"/>
      <c r="D44">
        <v>50</v>
      </c>
      <c r="F44" s="1">
        <v>13</v>
      </c>
      <c r="G44" s="6"/>
      <c r="H44" s="1"/>
    </row>
    <row r="45" spans="1:8">
      <c r="A45">
        <v>160</v>
      </c>
      <c r="B45" s="2"/>
      <c r="C45"/>
      <c r="D45">
        <v>60</v>
      </c>
      <c r="F45" s="1">
        <v>14</v>
      </c>
      <c r="G45" s="6"/>
      <c r="H45" s="1"/>
    </row>
    <row r="46" spans="1:8">
      <c r="A46">
        <v>180</v>
      </c>
      <c r="B46" s="2"/>
      <c r="C46"/>
      <c r="D46">
        <v>70</v>
      </c>
      <c r="F46" s="1">
        <v>15</v>
      </c>
      <c r="G46" s="6"/>
      <c r="H46" s="1"/>
    </row>
    <row r="47" spans="1:8">
      <c r="A47">
        <v>200</v>
      </c>
      <c r="B47" s="2"/>
      <c r="C47"/>
      <c r="D47">
        <v>80</v>
      </c>
      <c r="F47" s="1">
        <v>16</v>
      </c>
      <c r="G47" s="6"/>
      <c r="H47" s="1"/>
    </row>
    <row r="48" spans="1:8">
      <c r="B48" s="2"/>
      <c r="C48"/>
      <c r="D48">
        <v>90</v>
      </c>
      <c r="F48" s="1">
        <v>17</v>
      </c>
      <c r="G48" s="6"/>
      <c r="H48" s="1"/>
    </row>
    <row r="49" spans="1:10">
      <c r="D49" s="8"/>
    </row>
    <row r="50" spans="1:10" ht="13.5" thickBot="1"/>
    <row r="51" spans="1:10" ht="13.5" thickBot="1">
      <c r="A51" s="68" t="s">
        <v>36</v>
      </c>
      <c r="B51" s="69" t="s">
        <v>37</v>
      </c>
      <c r="C51" s="69" t="s">
        <v>38</v>
      </c>
      <c r="D51" s="69" t="s">
        <v>39</v>
      </c>
      <c r="E51" s="69" t="s">
        <v>40</v>
      </c>
      <c r="G51" s="79" t="s">
        <v>63</v>
      </c>
      <c r="H51" s="79" t="s">
        <v>64</v>
      </c>
      <c r="I51" s="22"/>
      <c r="J51" s="12"/>
    </row>
    <row r="52" spans="1:10">
      <c r="A52">
        <v>1</v>
      </c>
      <c r="B52" s="2" t="s">
        <v>0</v>
      </c>
      <c r="C52">
        <v>12</v>
      </c>
      <c r="D52">
        <v>157</v>
      </c>
      <c r="E52">
        <v>66</v>
      </c>
      <c r="G52" s="23">
        <v>12</v>
      </c>
      <c r="H52" s="24">
        <f>AVERAGE(E52:E56)</f>
        <v>48.4</v>
      </c>
      <c r="I52" s="22"/>
      <c r="J52" s="12"/>
    </row>
    <row r="53" spans="1:10">
      <c r="A53">
        <v>6</v>
      </c>
      <c r="B53" s="2" t="s">
        <v>5</v>
      </c>
      <c r="C53">
        <v>12</v>
      </c>
      <c r="D53">
        <v>145</v>
      </c>
      <c r="E53">
        <v>59</v>
      </c>
      <c r="G53" s="23">
        <v>13</v>
      </c>
      <c r="H53" s="24">
        <f>AVERAGE(E57:E62)</f>
        <v>50</v>
      </c>
      <c r="I53" s="22"/>
      <c r="J53" s="12"/>
    </row>
    <row r="54" spans="1:10">
      <c r="A54">
        <v>20</v>
      </c>
      <c r="B54" s="2" t="s">
        <v>5</v>
      </c>
      <c r="C54">
        <v>12</v>
      </c>
      <c r="D54">
        <v>151</v>
      </c>
      <c r="E54">
        <v>49</v>
      </c>
      <c r="G54" s="23">
        <v>14</v>
      </c>
      <c r="H54" s="24">
        <f>AVERAGE(E63:E72)</f>
        <v>49.5</v>
      </c>
      <c r="I54" s="22"/>
      <c r="J54" s="11"/>
    </row>
    <row r="55" spans="1:10">
      <c r="A55">
        <v>21</v>
      </c>
      <c r="B55" s="2" t="s">
        <v>0</v>
      </c>
      <c r="C55">
        <v>12</v>
      </c>
      <c r="D55">
        <v>115</v>
      </c>
      <c r="E55">
        <v>36</v>
      </c>
      <c r="G55" s="23">
        <v>15</v>
      </c>
      <c r="H55" s="24">
        <f>AVERAGE(E73:E76)</f>
        <v>61.75</v>
      </c>
      <c r="I55" s="22"/>
      <c r="J55" s="3"/>
    </row>
    <row r="56" spans="1:10">
      <c r="A56">
        <v>26</v>
      </c>
      <c r="B56" s="2" t="s">
        <v>5</v>
      </c>
      <c r="C56">
        <v>12</v>
      </c>
      <c r="D56">
        <v>118</v>
      </c>
      <c r="E56">
        <v>32</v>
      </c>
      <c r="G56" s="23">
        <v>16</v>
      </c>
      <c r="H56" s="24">
        <f>AVERAGE(E77:E78)</f>
        <v>56.5</v>
      </c>
      <c r="I56" s="22"/>
      <c r="J56" s="3"/>
    </row>
    <row r="57" spans="1:10">
      <c r="A57">
        <v>3</v>
      </c>
      <c r="B57" s="2" t="s">
        <v>0</v>
      </c>
      <c r="C57">
        <v>13</v>
      </c>
      <c r="D57">
        <v>174</v>
      </c>
      <c r="E57">
        <v>58</v>
      </c>
      <c r="G57" s="23">
        <v>17</v>
      </c>
      <c r="H57" s="24">
        <f>AVERAGE(E79:E81)</f>
        <v>66</v>
      </c>
      <c r="I57" s="22"/>
      <c r="J57" s="3"/>
    </row>
    <row r="58" spans="1:10">
      <c r="A58">
        <v>4</v>
      </c>
      <c r="B58" s="2" t="s">
        <v>0</v>
      </c>
      <c r="C58">
        <v>13</v>
      </c>
      <c r="D58">
        <v>171</v>
      </c>
      <c r="E58">
        <v>52</v>
      </c>
      <c r="G58" s="22"/>
      <c r="H58" s="22"/>
      <c r="I58" s="22"/>
      <c r="J58" s="3"/>
    </row>
    <row r="59" spans="1:10">
      <c r="A59">
        <v>7</v>
      </c>
      <c r="B59" s="2" t="s">
        <v>5</v>
      </c>
      <c r="C59">
        <v>13</v>
      </c>
      <c r="D59">
        <v>166</v>
      </c>
      <c r="E59">
        <v>59</v>
      </c>
      <c r="G59" s="22"/>
      <c r="H59" s="22"/>
      <c r="I59" s="22"/>
      <c r="J59" s="3"/>
    </row>
    <row r="60" spans="1:10">
      <c r="A60">
        <v>8</v>
      </c>
      <c r="B60" s="2" t="s">
        <v>0</v>
      </c>
      <c r="C60">
        <v>13</v>
      </c>
      <c r="D60">
        <v>141</v>
      </c>
      <c r="E60">
        <v>47</v>
      </c>
      <c r="G60" s="22"/>
      <c r="H60" s="22"/>
      <c r="I60" s="22"/>
      <c r="J60" s="3"/>
    </row>
    <row r="61" spans="1:10">
      <c r="A61">
        <v>9</v>
      </c>
      <c r="B61" s="2" t="s">
        <v>0</v>
      </c>
      <c r="C61">
        <v>13</v>
      </c>
      <c r="D61">
        <v>166</v>
      </c>
      <c r="E61">
        <v>45</v>
      </c>
      <c r="G61" s="3"/>
      <c r="H61" s="3"/>
      <c r="I61" s="3"/>
      <c r="J61" s="3"/>
    </row>
    <row r="62" spans="1:10">
      <c r="A62">
        <v>10</v>
      </c>
      <c r="B62" s="2" t="s">
        <v>5</v>
      </c>
      <c r="C62">
        <v>13</v>
      </c>
      <c r="D62">
        <v>160</v>
      </c>
      <c r="E62">
        <v>39</v>
      </c>
      <c r="G62" s="3"/>
      <c r="H62" s="3"/>
      <c r="I62" s="3"/>
      <c r="J62" s="3"/>
    </row>
    <row r="63" spans="1:10">
      <c r="A63">
        <v>2</v>
      </c>
      <c r="B63" s="2" t="s">
        <v>5</v>
      </c>
      <c r="C63">
        <v>14</v>
      </c>
      <c r="D63">
        <v>151</v>
      </c>
      <c r="E63">
        <v>41</v>
      </c>
      <c r="G63" s="3"/>
      <c r="H63" s="3"/>
      <c r="I63" s="3"/>
      <c r="J63" s="3"/>
    </row>
    <row r="64" spans="1:10">
      <c r="A64">
        <v>12</v>
      </c>
      <c r="B64" s="2" t="s">
        <v>5</v>
      </c>
      <c r="C64">
        <v>14</v>
      </c>
      <c r="D64">
        <v>166</v>
      </c>
      <c r="E64">
        <v>49</v>
      </c>
      <c r="G64" s="3"/>
      <c r="H64" s="3"/>
      <c r="I64" s="3"/>
      <c r="J64" s="3"/>
    </row>
    <row r="65" spans="1:10">
      <c r="A65">
        <v>14</v>
      </c>
      <c r="B65" s="2" t="s">
        <v>0</v>
      </c>
      <c r="C65">
        <v>14</v>
      </c>
      <c r="D65">
        <v>162</v>
      </c>
      <c r="E65">
        <v>51</v>
      </c>
      <c r="G65" s="3"/>
      <c r="H65" s="3"/>
      <c r="I65" s="3"/>
      <c r="J65" s="3"/>
    </row>
    <row r="66" spans="1:10">
      <c r="A66">
        <v>15</v>
      </c>
      <c r="B66" s="2" t="s">
        <v>5</v>
      </c>
      <c r="C66">
        <v>14</v>
      </c>
      <c r="D66">
        <v>185</v>
      </c>
      <c r="E66">
        <v>81</v>
      </c>
      <c r="G66" s="3"/>
      <c r="H66" s="3"/>
      <c r="I66" s="3"/>
      <c r="J66" s="3"/>
    </row>
    <row r="67" spans="1:10">
      <c r="A67">
        <v>17</v>
      </c>
      <c r="B67" s="2" t="s">
        <v>0</v>
      </c>
      <c r="C67">
        <v>14</v>
      </c>
      <c r="D67">
        <v>157</v>
      </c>
      <c r="E67">
        <v>49</v>
      </c>
      <c r="G67" s="3"/>
      <c r="H67" s="3"/>
      <c r="I67" s="3"/>
      <c r="J67" s="3"/>
    </row>
    <row r="68" spans="1:10">
      <c r="A68">
        <v>18</v>
      </c>
      <c r="B68" s="2" t="s">
        <v>5</v>
      </c>
      <c r="C68">
        <v>14</v>
      </c>
      <c r="D68">
        <v>176</v>
      </c>
      <c r="E68">
        <v>49</v>
      </c>
      <c r="G68" s="3"/>
      <c r="H68" s="3"/>
      <c r="I68" s="3"/>
      <c r="J68" s="3"/>
    </row>
    <row r="69" spans="1:10">
      <c r="A69">
        <v>19</v>
      </c>
      <c r="B69" s="2" t="s">
        <v>0</v>
      </c>
      <c r="C69">
        <v>14</v>
      </c>
      <c r="D69">
        <v>139</v>
      </c>
      <c r="E69">
        <v>41</v>
      </c>
      <c r="G69" s="3"/>
      <c r="H69" s="3"/>
      <c r="I69" s="3"/>
      <c r="J69" s="3"/>
    </row>
    <row r="70" spans="1:10">
      <c r="A70">
        <v>22</v>
      </c>
      <c r="B70" s="2" t="s">
        <v>0</v>
      </c>
      <c r="C70">
        <v>14</v>
      </c>
      <c r="D70">
        <v>159</v>
      </c>
      <c r="E70">
        <v>52</v>
      </c>
      <c r="G70" s="3"/>
      <c r="H70" s="3"/>
      <c r="I70" s="3"/>
      <c r="J70" s="3"/>
    </row>
    <row r="71" spans="1:10">
      <c r="A71">
        <v>23</v>
      </c>
      <c r="B71" s="2" t="s">
        <v>0</v>
      </c>
      <c r="C71">
        <v>14</v>
      </c>
      <c r="D71">
        <v>170</v>
      </c>
      <c r="E71">
        <v>49</v>
      </c>
      <c r="G71" s="3"/>
      <c r="H71" s="3"/>
      <c r="I71" s="3"/>
      <c r="J71" s="3"/>
    </row>
    <row r="72" spans="1:10">
      <c r="A72">
        <v>25</v>
      </c>
      <c r="B72" s="2" t="s">
        <v>5</v>
      </c>
      <c r="C72">
        <v>14</v>
      </c>
      <c r="D72">
        <v>125</v>
      </c>
      <c r="E72">
        <v>33</v>
      </c>
      <c r="G72" s="3"/>
      <c r="H72" s="3"/>
      <c r="I72" s="3"/>
      <c r="J72" s="3"/>
    </row>
    <row r="73" spans="1:10">
      <c r="A73">
        <v>5</v>
      </c>
      <c r="B73" s="2" t="s">
        <v>0</v>
      </c>
      <c r="C73">
        <v>15</v>
      </c>
      <c r="D73">
        <v>198</v>
      </c>
      <c r="E73">
        <v>77</v>
      </c>
      <c r="G73" s="3"/>
      <c r="H73" s="3"/>
      <c r="I73" s="3"/>
      <c r="J73" s="3"/>
    </row>
    <row r="74" spans="1:10">
      <c r="A74">
        <v>11</v>
      </c>
      <c r="B74" s="2" t="s">
        <v>0</v>
      </c>
      <c r="C74">
        <v>15</v>
      </c>
      <c r="D74">
        <v>192</v>
      </c>
      <c r="E74">
        <v>73</v>
      </c>
      <c r="G74" s="3"/>
      <c r="H74" s="3"/>
      <c r="I74" s="3"/>
      <c r="J74" s="3"/>
    </row>
    <row r="75" spans="1:10">
      <c r="A75">
        <v>27</v>
      </c>
      <c r="B75" s="2" t="s">
        <v>0</v>
      </c>
      <c r="C75">
        <v>15</v>
      </c>
      <c r="D75">
        <v>154</v>
      </c>
      <c r="E75">
        <v>52</v>
      </c>
      <c r="G75" s="3"/>
      <c r="H75" s="3"/>
      <c r="I75" s="3"/>
      <c r="J75" s="3"/>
    </row>
    <row r="76" spans="1:10">
      <c r="A76">
        <v>30</v>
      </c>
      <c r="B76" s="2" t="s">
        <v>5</v>
      </c>
      <c r="C76">
        <v>15</v>
      </c>
      <c r="D76">
        <v>152</v>
      </c>
      <c r="E76">
        <v>45</v>
      </c>
      <c r="G76" s="3"/>
      <c r="H76" s="3"/>
      <c r="I76" s="3"/>
      <c r="J76" s="3"/>
    </row>
    <row r="77" spans="1:10">
      <c r="A77">
        <v>13</v>
      </c>
      <c r="B77" s="2" t="s">
        <v>0</v>
      </c>
      <c r="C77">
        <v>16</v>
      </c>
      <c r="D77">
        <v>170</v>
      </c>
      <c r="E77">
        <v>64</v>
      </c>
      <c r="G77" s="3"/>
      <c r="H77" s="3"/>
      <c r="I77" s="3"/>
      <c r="J77" s="3"/>
    </row>
    <row r="78" spans="1:10">
      <c r="A78">
        <v>24</v>
      </c>
      <c r="B78" s="2" t="s">
        <v>5</v>
      </c>
      <c r="C78">
        <v>16</v>
      </c>
      <c r="D78">
        <v>127</v>
      </c>
      <c r="E78">
        <v>49</v>
      </c>
      <c r="G78" s="3"/>
      <c r="H78" s="3"/>
      <c r="I78" s="3"/>
      <c r="J78" s="3"/>
    </row>
    <row r="79" spans="1:10">
      <c r="A79">
        <v>16</v>
      </c>
      <c r="B79" s="2" t="s">
        <v>0</v>
      </c>
      <c r="C79">
        <v>17</v>
      </c>
      <c r="D79">
        <v>184</v>
      </c>
      <c r="E79">
        <v>73</v>
      </c>
      <c r="G79" s="3"/>
      <c r="H79" s="3"/>
      <c r="I79" s="3"/>
      <c r="J79" s="3"/>
    </row>
    <row r="80" spans="1:10">
      <c r="A80">
        <v>28</v>
      </c>
      <c r="B80" s="2" t="s">
        <v>5</v>
      </c>
      <c r="C80">
        <v>17</v>
      </c>
      <c r="D80">
        <v>112</v>
      </c>
      <c r="E80">
        <v>42</v>
      </c>
      <c r="G80" s="3"/>
      <c r="H80" s="3"/>
      <c r="I80" s="3"/>
      <c r="J80" s="3"/>
    </row>
    <row r="81" spans="1:10">
      <c r="A81">
        <v>29</v>
      </c>
      <c r="B81" s="2" t="s">
        <v>0</v>
      </c>
      <c r="C81">
        <v>17</v>
      </c>
      <c r="D81">
        <v>170</v>
      </c>
      <c r="E81">
        <v>83</v>
      </c>
      <c r="G81" s="3"/>
      <c r="H81" s="3"/>
      <c r="I81" s="3"/>
      <c r="J81" s="3"/>
    </row>
    <row r="82" spans="1:10">
      <c r="G82" s="3"/>
      <c r="H82" s="3"/>
      <c r="I82" s="3"/>
      <c r="J82" s="3"/>
    </row>
    <row r="83" spans="1:10">
      <c r="G83" s="3"/>
      <c r="H83" s="3"/>
      <c r="I83" s="3"/>
      <c r="J83" s="3"/>
    </row>
    <row r="84" spans="1:10" ht="13.5" thickBot="1">
      <c r="G84" s="3"/>
      <c r="H84" s="3"/>
      <c r="I84" s="3"/>
      <c r="J84" s="3"/>
    </row>
    <row r="85" spans="1:10" ht="13.5" thickBot="1">
      <c r="A85" s="68" t="s">
        <v>36</v>
      </c>
      <c r="B85" s="69" t="s">
        <v>37</v>
      </c>
      <c r="C85" s="69" t="s">
        <v>38</v>
      </c>
      <c r="D85" s="69" t="s">
        <v>39</v>
      </c>
      <c r="E85" s="69" t="s">
        <v>40</v>
      </c>
    </row>
    <row r="86" spans="1:10">
      <c r="A86">
        <v>2</v>
      </c>
      <c r="B86" s="80" t="s">
        <v>5</v>
      </c>
      <c r="C86">
        <v>14</v>
      </c>
      <c r="D86">
        <v>151</v>
      </c>
      <c r="E86">
        <v>41</v>
      </c>
    </row>
    <row r="87" spans="1:10">
      <c r="A87">
        <v>6</v>
      </c>
      <c r="B87" s="80" t="s">
        <v>5</v>
      </c>
      <c r="C87">
        <v>12</v>
      </c>
      <c r="D87">
        <v>145</v>
      </c>
      <c r="E87">
        <v>59</v>
      </c>
    </row>
    <row r="88" spans="1:10">
      <c r="A88">
        <v>7</v>
      </c>
      <c r="B88" s="80" t="s">
        <v>5</v>
      </c>
      <c r="C88">
        <v>13</v>
      </c>
      <c r="D88">
        <v>166</v>
      </c>
      <c r="E88">
        <v>59</v>
      </c>
    </row>
    <row r="89" spans="1:10">
      <c r="A89">
        <v>10</v>
      </c>
      <c r="B89" s="80" t="s">
        <v>5</v>
      </c>
      <c r="C89">
        <v>13</v>
      </c>
      <c r="D89">
        <v>160</v>
      </c>
      <c r="E89">
        <v>39</v>
      </c>
    </row>
    <row r="90" spans="1:10">
      <c r="A90">
        <v>12</v>
      </c>
      <c r="B90" s="80" t="s">
        <v>5</v>
      </c>
      <c r="C90">
        <v>14</v>
      </c>
      <c r="D90">
        <v>166</v>
      </c>
      <c r="E90">
        <v>49</v>
      </c>
    </row>
    <row r="91" spans="1:10">
      <c r="A91">
        <v>15</v>
      </c>
      <c r="B91" s="80" t="s">
        <v>5</v>
      </c>
      <c r="C91">
        <v>14</v>
      </c>
      <c r="D91">
        <v>185</v>
      </c>
      <c r="E91">
        <v>81</v>
      </c>
    </row>
    <row r="92" spans="1:10">
      <c r="A92">
        <v>18</v>
      </c>
      <c r="B92" s="80" t="s">
        <v>5</v>
      </c>
      <c r="C92">
        <v>14</v>
      </c>
      <c r="D92">
        <v>176</v>
      </c>
      <c r="E92">
        <v>49</v>
      </c>
    </row>
    <row r="93" spans="1:10">
      <c r="A93">
        <v>20</v>
      </c>
      <c r="B93" s="80" t="s">
        <v>5</v>
      </c>
      <c r="C93">
        <v>12</v>
      </c>
      <c r="D93">
        <v>151</v>
      </c>
      <c r="E93">
        <v>49</v>
      </c>
    </row>
    <row r="94" spans="1:10">
      <c r="A94">
        <v>24</v>
      </c>
      <c r="B94" s="80" t="s">
        <v>5</v>
      </c>
      <c r="C94">
        <v>16</v>
      </c>
      <c r="D94">
        <v>127</v>
      </c>
      <c r="E94">
        <v>49</v>
      </c>
    </row>
    <row r="95" spans="1:10">
      <c r="A95">
        <v>25</v>
      </c>
      <c r="B95" s="80" t="s">
        <v>5</v>
      </c>
      <c r="C95">
        <v>14</v>
      </c>
      <c r="D95">
        <v>125</v>
      </c>
      <c r="E95">
        <v>33</v>
      </c>
    </row>
    <row r="96" spans="1:10">
      <c r="A96">
        <v>26</v>
      </c>
      <c r="B96" s="80" t="s">
        <v>5</v>
      </c>
      <c r="C96">
        <v>12</v>
      </c>
      <c r="D96">
        <v>118</v>
      </c>
      <c r="E96">
        <v>32</v>
      </c>
    </row>
    <row r="97" spans="1:5">
      <c r="A97">
        <v>28</v>
      </c>
      <c r="B97" s="80" t="s">
        <v>5</v>
      </c>
      <c r="C97">
        <v>17</v>
      </c>
      <c r="D97">
        <v>112</v>
      </c>
      <c r="E97">
        <v>42</v>
      </c>
    </row>
    <row r="98" spans="1:5">
      <c r="A98">
        <v>30</v>
      </c>
      <c r="B98" s="80" t="s">
        <v>5</v>
      </c>
      <c r="C98">
        <v>15</v>
      </c>
      <c r="D98">
        <v>152</v>
      </c>
      <c r="E98">
        <v>45</v>
      </c>
    </row>
    <row r="99" spans="1:5">
      <c r="A99">
        <v>1</v>
      </c>
      <c r="B99" s="2" t="s">
        <v>0</v>
      </c>
      <c r="C99">
        <v>12</v>
      </c>
      <c r="D99">
        <v>157</v>
      </c>
      <c r="E99">
        <v>66</v>
      </c>
    </row>
    <row r="100" spans="1:5">
      <c r="A100">
        <v>3</v>
      </c>
      <c r="B100" s="2" t="s">
        <v>0</v>
      </c>
      <c r="C100">
        <v>13</v>
      </c>
      <c r="D100">
        <v>174</v>
      </c>
      <c r="E100">
        <v>58</v>
      </c>
    </row>
    <row r="101" spans="1:5">
      <c r="A101">
        <v>4</v>
      </c>
      <c r="B101" s="2" t="s">
        <v>0</v>
      </c>
      <c r="C101">
        <v>13</v>
      </c>
      <c r="D101">
        <v>171</v>
      </c>
      <c r="E101">
        <v>52</v>
      </c>
    </row>
    <row r="102" spans="1:5">
      <c r="A102">
        <v>5</v>
      </c>
      <c r="B102" s="2" t="s">
        <v>0</v>
      </c>
      <c r="C102">
        <v>15</v>
      </c>
      <c r="D102">
        <v>198</v>
      </c>
      <c r="E102">
        <v>77</v>
      </c>
    </row>
    <row r="103" spans="1:5">
      <c r="A103">
        <v>8</v>
      </c>
      <c r="B103" s="2" t="s">
        <v>0</v>
      </c>
      <c r="C103">
        <v>13</v>
      </c>
      <c r="D103">
        <v>141</v>
      </c>
      <c r="E103">
        <v>47</v>
      </c>
    </row>
    <row r="104" spans="1:5">
      <c r="A104">
        <v>9</v>
      </c>
      <c r="B104" s="2" t="s">
        <v>0</v>
      </c>
      <c r="C104">
        <v>13</v>
      </c>
      <c r="D104">
        <v>166</v>
      </c>
      <c r="E104">
        <v>45</v>
      </c>
    </row>
    <row r="105" spans="1:5">
      <c r="A105">
        <v>11</v>
      </c>
      <c r="B105" s="2" t="s">
        <v>0</v>
      </c>
      <c r="C105">
        <v>15</v>
      </c>
      <c r="D105">
        <v>192</v>
      </c>
      <c r="E105">
        <v>73</v>
      </c>
    </row>
    <row r="106" spans="1:5">
      <c r="A106">
        <v>13</v>
      </c>
      <c r="B106" s="2" t="s">
        <v>0</v>
      </c>
      <c r="C106">
        <v>16</v>
      </c>
      <c r="D106">
        <v>170</v>
      </c>
      <c r="E106">
        <v>64</v>
      </c>
    </row>
    <row r="107" spans="1:5">
      <c r="A107">
        <v>14</v>
      </c>
      <c r="B107" s="2" t="s">
        <v>0</v>
      </c>
      <c r="C107">
        <v>14</v>
      </c>
      <c r="D107">
        <v>162</v>
      </c>
      <c r="E107">
        <v>51</v>
      </c>
    </row>
    <row r="108" spans="1:5">
      <c r="A108">
        <v>16</v>
      </c>
      <c r="B108" s="2" t="s">
        <v>0</v>
      </c>
      <c r="C108">
        <v>17</v>
      </c>
      <c r="D108">
        <v>184</v>
      </c>
      <c r="E108">
        <v>73</v>
      </c>
    </row>
    <row r="109" spans="1:5">
      <c r="A109">
        <v>17</v>
      </c>
      <c r="B109" s="2" t="s">
        <v>0</v>
      </c>
      <c r="C109">
        <v>14</v>
      </c>
      <c r="D109">
        <v>157</v>
      </c>
      <c r="E109">
        <v>49</v>
      </c>
    </row>
    <row r="110" spans="1:5">
      <c r="A110">
        <v>19</v>
      </c>
      <c r="B110" s="2" t="s">
        <v>0</v>
      </c>
      <c r="C110">
        <v>14</v>
      </c>
      <c r="D110">
        <v>139</v>
      </c>
      <c r="E110">
        <v>41</v>
      </c>
    </row>
    <row r="111" spans="1:5">
      <c r="A111">
        <v>21</v>
      </c>
      <c r="B111" s="2" t="s">
        <v>0</v>
      </c>
      <c r="C111">
        <v>12</v>
      </c>
      <c r="D111">
        <v>115</v>
      </c>
      <c r="E111">
        <v>36</v>
      </c>
    </row>
    <row r="112" spans="1:5">
      <c r="A112">
        <v>22</v>
      </c>
      <c r="B112" s="2" t="s">
        <v>0</v>
      </c>
      <c r="C112">
        <v>14</v>
      </c>
      <c r="D112">
        <v>159</v>
      </c>
      <c r="E112">
        <v>52</v>
      </c>
    </row>
    <row r="113" spans="1:5">
      <c r="A113">
        <v>23</v>
      </c>
      <c r="B113" s="2" t="s">
        <v>0</v>
      </c>
      <c r="C113">
        <v>14</v>
      </c>
      <c r="D113">
        <v>170</v>
      </c>
      <c r="E113">
        <v>49</v>
      </c>
    </row>
    <row r="114" spans="1:5">
      <c r="A114">
        <v>27</v>
      </c>
      <c r="B114" s="2" t="s">
        <v>0</v>
      </c>
      <c r="C114">
        <v>15</v>
      </c>
      <c r="D114">
        <v>154</v>
      </c>
      <c r="E114">
        <v>52</v>
      </c>
    </row>
    <row r="115" spans="1:5">
      <c r="A115">
        <v>29</v>
      </c>
      <c r="B115" s="2" t="s">
        <v>0</v>
      </c>
      <c r="C115">
        <v>17</v>
      </c>
      <c r="D115">
        <v>170</v>
      </c>
      <c r="E115">
        <v>83</v>
      </c>
    </row>
  </sheetData>
  <phoneticPr fontId="0" type="noConversion"/>
  <pageMargins left="0.75" right="0.75" top="1" bottom="1" header="0.5" footer="0.5"/>
  <pageSetup paperSize="9" orientation="portrait" horizontalDpi="200" verticalDpi="200" copies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9"/>
  <sheetViews>
    <sheetView workbookViewId="0"/>
  </sheetViews>
  <sheetFormatPr defaultRowHeight="12.75"/>
  <cols>
    <col min="1" max="1" width="33.140625" bestFit="1" customWidth="1"/>
    <col min="2" max="2" width="17.7109375" bestFit="1" customWidth="1"/>
    <col min="3" max="3" width="13.42578125" bestFit="1" customWidth="1"/>
    <col min="4" max="4" width="14.5703125" bestFit="1" customWidth="1"/>
  </cols>
  <sheetData>
    <row r="1" spans="1:6" ht="12.75" customHeight="1" thickBot="1">
      <c r="A1" s="17" t="s">
        <v>65</v>
      </c>
      <c r="B1" s="18" t="s">
        <v>66</v>
      </c>
      <c r="C1" s="19" t="s">
        <v>68</v>
      </c>
      <c r="D1" s="20" t="s">
        <v>67</v>
      </c>
      <c r="E1" s="11"/>
    </row>
    <row r="2" spans="1:6">
      <c r="A2">
        <f>B2-20</f>
        <v>100</v>
      </c>
      <c r="B2" s="9">
        <v>120</v>
      </c>
      <c r="C2" s="9">
        <f>B2-10</f>
        <v>110</v>
      </c>
      <c r="D2" s="3">
        <v>3</v>
      </c>
      <c r="E2" s="10"/>
    </row>
    <row r="3" spans="1:6">
      <c r="A3">
        <f>B3-20</f>
        <v>120</v>
      </c>
      <c r="B3" s="9">
        <v>140</v>
      </c>
      <c r="C3" s="9">
        <f>B3-10</f>
        <v>130</v>
      </c>
      <c r="D3" s="3">
        <v>3</v>
      </c>
      <c r="E3" s="10"/>
    </row>
    <row r="4" spans="1:6">
      <c r="A4">
        <f>B4-20</f>
        <v>140</v>
      </c>
      <c r="B4" s="9">
        <v>160</v>
      </c>
      <c r="C4" s="9">
        <f>B4-10</f>
        <v>150</v>
      </c>
      <c r="D4" s="3">
        <v>10</v>
      </c>
      <c r="E4" s="10"/>
    </row>
    <row r="5" spans="1:6">
      <c r="A5" s="12">
        <f>B5-20</f>
        <v>160</v>
      </c>
      <c r="B5" s="9">
        <v>180</v>
      </c>
      <c r="C5" s="9">
        <f>B5-10</f>
        <v>170</v>
      </c>
      <c r="D5" s="3">
        <v>10</v>
      </c>
      <c r="E5" s="10"/>
    </row>
    <row r="6" spans="1:6" ht="13.5" thickBot="1">
      <c r="A6" s="15">
        <f>B6-20</f>
        <v>180</v>
      </c>
      <c r="B6" s="16">
        <v>200</v>
      </c>
      <c r="C6" s="16">
        <f>B6-10</f>
        <v>190</v>
      </c>
      <c r="D6" s="4">
        <v>4</v>
      </c>
      <c r="E6" s="10"/>
    </row>
    <row r="7" spans="1:6">
      <c r="B7" s="3"/>
      <c r="C7" s="3"/>
      <c r="D7" s="3"/>
      <c r="E7" s="10"/>
      <c r="F7" s="12"/>
    </row>
    <row r="8" spans="1:6">
      <c r="B8" s="12"/>
      <c r="C8" s="12"/>
      <c r="D8" s="12"/>
      <c r="E8" s="12"/>
      <c r="F8" s="12"/>
    </row>
    <row r="10" spans="1:6" ht="13.5" thickBot="1"/>
    <row r="11" spans="1:6" ht="13.5" thickBot="1">
      <c r="A11" s="17" t="s">
        <v>65</v>
      </c>
      <c r="B11" s="18" t="s">
        <v>66</v>
      </c>
      <c r="C11" s="19" t="s">
        <v>68</v>
      </c>
      <c r="D11" s="20" t="s">
        <v>67</v>
      </c>
    </row>
    <row r="12" spans="1:6">
      <c r="A12">
        <f t="shared" ref="A12:A17" si="0">B12-5</f>
        <v>35</v>
      </c>
      <c r="B12" s="9">
        <v>40</v>
      </c>
      <c r="C12" s="9">
        <f t="shared" ref="C12:C17" si="1">B12-5</f>
        <v>35</v>
      </c>
      <c r="D12" s="3">
        <v>4</v>
      </c>
    </row>
    <row r="13" spans="1:6">
      <c r="A13">
        <f t="shared" si="0"/>
        <v>45</v>
      </c>
      <c r="B13" s="9">
        <v>50</v>
      </c>
      <c r="C13" s="9">
        <f t="shared" si="1"/>
        <v>45</v>
      </c>
      <c r="D13" s="3">
        <v>12</v>
      </c>
    </row>
    <row r="14" spans="1:6">
      <c r="A14">
        <f t="shared" si="0"/>
        <v>55</v>
      </c>
      <c r="B14" s="9">
        <v>60</v>
      </c>
      <c r="C14" s="9">
        <f t="shared" si="1"/>
        <v>55</v>
      </c>
      <c r="D14" s="3">
        <v>7</v>
      </c>
    </row>
    <row r="15" spans="1:6">
      <c r="A15">
        <f t="shared" si="0"/>
        <v>65</v>
      </c>
      <c r="B15" s="9">
        <v>70</v>
      </c>
      <c r="C15" s="9">
        <f t="shared" si="1"/>
        <v>65</v>
      </c>
      <c r="D15" s="3">
        <v>2</v>
      </c>
    </row>
    <row r="16" spans="1:6">
      <c r="A16">
        <f t="shared" si="0"/>
        <v>75</v>
      </c>
      <c r="B16" s="9">
        <v>80</v>
      </c>
      <c r="C16" s="9">
        <f t="shared" si="1"/>
        <v>75</v>
      </c>
      <c r="D16" s="3">
        <v>3</v>
      </c>
    </row>
    <row r="17" spans="1:4" ht="13.5" thickBot="1">
      <c r="A17" s="15">
        <f t="shared" si="0"/>
        <v>85</v>
      </c>
      <c r="B17" s="16">
        <v>90</v>
      </c>
      <c r="C17" s="16">
        <f t="shared" si="1"/>
        <v>85</v>
      </c>
      <c r="D17" s="4">
        <v>2</v>
      </c>
    </row>
    <row r="18" spans="1:4">
      <c r="A18" s="12"/>
      <c r="B18" s="3"/>
      <c r="C18" s="3"/>
      <c r="D18" s="3"/>
    </row>
    <row r="19" spans="1:4">
      <c r="A19" s="12"/>
      <c r="B19" s="12"/>
      <c r="C19" s="12"/>
      <c r="D19" s="12"/>
    </row>
    <row r="21" spans="1:4" ht="13.5" thickBot="1"/>
    <row r="22" spans="1:4">
      <c r="A22" s="81" t="s">
        <v>69</v>
      </c>
      <c r="B22" s="81" t="s">
        <v>70</v>
      </c>
    </row>
    <row r="23" spans="1:4">
      <c r="A23" s="40">
        <v>12</v>
      </c>
      <c r="B23" s="3">
        <v>5</v>
      </c>
    </row>
    <row r="24" spans="1:4">
      <c r="A24" s="40">
        <v>13</v>
      </c>
      <c r="B24" s="3">
        <v>6</v>
      </c>
    </row>
    <row r="25" spans="1:4">
      <c r="A25" s="40">
        <v>14</v>
      </c>
      <c r="B25" s="3">
        <v>10</v>
      </c>
    </row>
    <row r="26" spans="1:4">
      <c r="A26" s="40">
        <v>15</v>
      </c>
      <c r="B26" s="3">
        <v>4</v>
      </c>
    </row>
    <row r="27" spans="1:4">
      <c r="A27" s="40">
        <v>16</v>
      </c>
      <c r="B27" s="3">
        <v>2</v>
      </c>
    </row>
    <row r="28" spans="1:4">
      <c r="A28" s="40">
        <v>17</v>
      </c>
      <c r="B28" s="3">
        <v>3</v>
      </c>
    </row>
    <row r="29" spans="1:4" ht="13.5" thickBot="1">
      <c r="A29" s="82" t="s">
        <v>71</v>
      </c>
      <c r="B29" s="4">
        <v>0</v>
      </c>
    </row>
  </sheetData>
  <phoneticPr fontId="0" type="noConversion"/>
  <pageMargins left="0.75" right="0.75" top="1" bottom="1" header="0" footer="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M34"/>
  <sheetViews>
    <sheetView workbookViewId="0">
      <selection sqref="A1:E1"/>
    </sheetView>
  </sheetViews>
  <sheetFormatPr defaultRowHeight="12.75"/>
  <cols>
    <col min="3" max="4" width="10.5703125" bestFit="1" customWidth="1"/>
    <col min="5" max="5" width="27.42578125" customWidth="1"/>
    <col min="8" max="8" width="11" bestFit="1" customWidth="1"/>
  </cols>
  <sheetData>
    <row r="1" spans="1:13">
      <c r="A1" s="122" t="s">
        <v>104</v>
      </c>
      <c r="B1" s="123"/>
      <c r="C1" s="123"/>
      <c r="D1" s="123"/>
      <c r="E1" s="124"/>
      <c r="H1" s="13"/>
    </row>
    <row r="2" spans="1:13" ht="13.5" thickBot="1">
      <c r="A2" s="112"/>
      <c r="B2" s="112"/>
      <c r="C2" s="112"/>
      <c r="D2" s="112"/>
      <c r="E2" s="112"/>
    </row>
    <row r="3" spans="1:13">
      <c r="A3" s="91" t="s">
        <v>36</v>
      </c>
      <c r="B3" s="92" t="s">
        <v>37</v>
      </c>
      <c r="C3" s="92" t="s">
        <v>38</v>
      </c>
      <c r="D3" s="92" t="s">
        <v>39</v>
      </c>
      <c r="E3" s="93" t="s">
        <v>40</v>
      </c>
      <c r="F3" s="2"/>
      <c r="H3" s="127" t="s">
        <v>42</v>
      </c>
      <c r="I3" s="48" t="s">
        <v>72</v>
      </c>
      <c r="J3" s="48" t="s">
        <v>73</v>
      </c>
      <c r="K3" s="48" t="s">
        <v>63</v>
      </c>
      <c r="L3" s="47" t="s">
        <v>138</v>
      </c>
      <c r="M3" s="21"/>
    </row>
    <row r="4" spans="1:13">
      <c r="A4" s="94">
        <v>6</v>
      </c>
      <c r="B4" s="95" t="s">
        <v>5</v>
      </c>
      <c r="C4" s="96">
        <v>12</v>
      </c>
      <c r="D4" s="96">
        <v>145</v>
      </c>
      <c r="E4" s="97">
        <v>59</v>
      </c>
      <c r="F4" s="1"/>
      <c r="H4" s="48" t="s">
        <v>110</v>
      </c>
      <c r="I4" s="14">
        <f>AVERAGE(D4:D16)</f>
        <v>148.76923076923077</v>
      </c>
      <c r="J4" s="14">
        <f>AVERAGE(E4:E16)</f>
        <v>48.230769230769234</v>
      </c>
      <c r="K4" s="14">
        <f>AVERAGE(C4:C16)</f>
        <v>13.846153846153847</v>
      </c>
      <c r="L4" s="47" t="s">
        <v>110</v>
      </c>
      <c r="M4" s="21">
        <v>13</v>
      </c>
    </row>
    <row r="5" spans="1:13">
      <c r="A5" s="94">
        <v>20</v>
      </c>
      <c r="B5" s="95" t="s">
        <v>5</v>
      </c>
      <c r="C5" s="96">
        <v>12</v>
      </c>
      <c r="D5" s="96">
        <v>151</v>
      </c>
      <c r="E5" s="97">
        <v>49</v>
      </c>
      <c r="F5" s="1"/>
      <c r="H5" s="48" t="s">
        <v>109</v>
      </c>
      <c r="I5" s="14">
        <f>AVERAGE(D18:D33)</f>
        <v>163.875</v>
      </c>
      <c r="J5" s="14">
        <f>AVERAGE(E18:E33)</f>
        <v>56.375</v>
      </c>
      <c r="K5" s="14">
        <f>AVERAGE(C17:C33)</f>
        <v>14.176470588235293</v>
      </c>
      <c r="L5" s="47" t="s">
        <v>109</v>
      </c>
      <c r="M5" s="21">
        <v>17</v>
      </c>
    </row>
    <row r="6" spans="1:13">
      <c r="A6" s="94">
        <v>26</v>
      </c>
      <c r="B6" s="95" t="s">
        <v>5</v>
      </c>
      <c r="C6" s="96">
        <v>12</v>
      </c>
      <c r="D6" s="96">
        <v>118</v>
      </c>
      <c r="E6" s="97">
        <v>32</v>
      </c>
      <c r="F6" s="1"/>
    </row>
    <row r="7" spans="1:13">
      <c r="A7" s="94">
        <v>7</v>
      </c>
      <c r="B7" s="95" t="s">
        <v>5</v>
      </c>
      <c r="C7" s="96">
        <v>13</v>
      </c>
      <c r="D7" s="96">
        <v>166</v>
      </c>
      <c r="E7" s="97">
        <v>59</v>
      </c>
      <c r="F7" s="1"/>
    </row>
    <row r="8" spans="1:13">
      <c r="A8" s="94">
        <v>10</v>
      </c>
      <c r="B8" s="95" t="s">
        <v>5</v>
      </c>
      <c r="C8" s="96">
        <v>13</v>
      </c>
      <c r="D8" s="96">
        <v>160</v>
      </c>
      <c r="E8" s="97">
        <v>39</v>
      </c>
      <c r="F8" s="1"/>
    </row>
    <row r="9" spans="1:13">
      <c r="A9" s="94">
        <v>2</v>
      </c>
      <c r="B9" s="95" t="s">
        <v>5</v>
      </c>
      <c r="C9" s="96">
        <v>14</v>
      </c>
      <c r="D9" s="96">
        <v>151</v>
      </c>
      <c r="E9" s="97">
        <v>41</v>
      </c>
      <c r="F9" s="1"/>
    </row>
    <row r="10" spans="1:13">
      <c r="A10" s="94">
        <v>12</v>
      </c>
      <c r="B10" s="95" t="s">
        <v>5</v>
      </c>
      <c r="C10" s="96">
        <v>14</v>
      </c>
      <c r="D10" s="96">
        <v>166</v>
      </c>
      <c r="E10" s="97">
        <v>49</v>
      </c>
      <c r="F10" s="1"/>
    </row>
    <row r="11" spans="1:13">
      <c r="A11" s="94">
        <v>15</v>
      </c>
      <c r="B11" s="95" t="s">
        <v>5</v>
      </c>
      <c r="C11" s="96">
        <v>14</v>
      </c>
      <c r="D11" s="96">
        <v>185</v>
      </c>
      <c r="E11" s="97">
        <v>81</v>
      </c>
      <c r="F11" s="1"/>
    </row>
    <row r="12" spans="1:13">
      <c r="A12" s="94">
        <v>18</v>
      </c>
      <c r="B12" s="95" t="s">
        <v>5</v>
      </c>
      <c r="C12" s="96">
        <v>14</v>
      </c>
      <c r="D12" s="96">
        <v>176</v>
      </c>
      <c r="E12" s="97">
        <v>49</v>
      </c>
      <c r="F12" s="1"/>
    </row>
    <row r="13" spans="1:13">
      <c r="A13" s="94">
        <v>25</v>
      </c>
      <c r="B13" s="95" t="s">
        <v>5</v>
      </c>
      <c r="C13" s="96">
        <v>14</v>
      </c>
      <c r="D13" s="96">
        <v>125</v>
      </c>
      <c r="E13" s="97">
        <v>33</v>
      </c>
      <c r="F13" s="1"/>
    </row>
    <row r="14" spans="1:13">
      <c r="A14" s="94">
        <v>30</v>
      </c>
      <c r="B14" s="95" t="s">
        <v>5</v>
      </c>
      <c r="C14" s="96">
        <v>15</v>
      </c>
      <c r="D14" s="96">
        <v>152</v>
      </c>
      <c r="E14" s="97">
        <v>45</v>
      </c>
      <c r="F14" s="1"/>
    </row>
    <row r="15" spans="1:13">
      <c r="A15" s="94">
        <v>24</v>
      </c>
      <c r="B15" s="95" t="s">
        <v>5</v>
      </c>
      <c r="C15" s="96">
        <v>16</v>
      </c>
      <c r="D15" s="96">
        <v>127</v>
      </c>
      <c r="E15" s="97">
        <v>49</v>
      </c>
      <c r="F15" s="1"/>
    </row>
    <row r="16" spans="1:13">
      <c r="A16" s="94">
        <v>28</v>
      </c>
      <c r="B16" s="95" t="s">
        <v>5</v>
      </c>
      <c r="C16" s="96">
        <v>17</v>
      </c>
      <c r="D16" s="96">
        <v>112</v>
      </c>
      <c r="E16" s="97">
        <v>42</v>
      </c>
      <c r="F16" s="1"/>
    </row>
    <row r="17" spans="1:8">
      <c r="A17" s="94">
        <v>1</v>
      </c>
      <c r="B17" s="96" t="s">
        <v>0</v>
      </c>
      <c r="C17" s="96">
        <v>12</v>
      </c>
      <c r="D17" s="96">
        <v>157</v>
      </c>
      <c r="E17" s="97">
        <v>66</v>
      </c>
      <c r="F17" s="1"/>
    </row>
    <row r="18" spans="1:8">
      <c r="A18" s="94">
        <v>21</v>
      </c>
      <c r="B18" s="96" t="s">
        <v>0</v>
      </c>
      <c r="C18" s="96">
        <v>12</v>
      </c>
      <c r="D18" s="96">
        <v>115</v>
      </c>
      <c r="E18" s="97">
        <v>36</v>
      </c>
      <c r="F18" s="1"/>
    </row>
    <row r="19" spans="1:8">
      <c r="A19" s="94">
        <v>3</v>
      </c>
      <c r="B19" s="96" t="s">
        <v>0</v>
      </c>
      <c r="C19" s="96">
        <v>13</v>
      </c>
      <c r="D19" s="96">
        <v>174</v>
      </c>
      <c r="E19" s="97">
        <v>58</v>
      </c>
      <c r="F19" s="1"/>
    </row>
    <row r="20" spans="1:8">
      <c r="A20" s="94">
        <v>4</v>
      </c>
      <c r="B20" s="96" t="s">
        <v>0</v>
      </c>
      <c r="C20" s="96">
        <v>13</v>
      </c>
      <c r="D20" s="96">
        <v>171</v>
      </c>
      <c r="E20" s="97">
        <v>52</v>
      </c>
      <c r="F20" s="1"/>
    </row>
    <row r="21" spans="1:8">
      <c r="A21" s="94">
        <v>8</v>
      </c>
      <c r="B21" s="96" t="s">
        <v>0</v>
      </c>
      <c r="C21" s="96">
        <v>13</v>
      </c>
      <c r="D21" s="96">
        <v>141</v>
      </c>
      <c r="E21" s="97">
        <v>47</v>
      </c>
      <c r="F21" s="1"/>
    </row>
    <row r="22" spans="1:8">
      <c r="A22" s="94">
        <v>9</v>
      </c>
      <c r="B22" s="96" t="s">
        <v>0</v>
      </c>
      <c r="C22" s="96">
        <v>13</v>
      </c>
      <c r="D22" s="96">
        <v>166</v>
      </c>
      <c r="E22" s="97">
        <v>45</v>
      </c>
      <c r="F22" s="1"/>
      <c r="H22" s="7"/>
    </row>
    <row r="23" spans="1:8">
      <c r="A23" s="94">
        <v>14</v>
      </c>
      <c r="B23" s="96" t="s">
        <v>0</v>
      </c>
      <c r="C23" s="96">
        <v>14</v>
      </c>
      <c r="D23" s="96">
        <v>162</v>
      </c>
      <c r="E23" s="97">
        <v>51</v>
      </c>
      <c r="F23" s="1"/>
      <c r="H23" s="7"/>
    </row>
    <row r="24" spans="1:8">
      <c r="A24" s="94">
        <v>17</v>
      </c>
      <c r="B24" s="96" t="s">
        <v>0</v>
      </c>
      <c r="C24" s="96">
        <v>14</v>
      </c>
      <c r="D24" s="96">
        <v>157</v>
      </c>
      <c r="E24" s="97">
        <v>49</v>
      </c>
      <c r="F24" s="1"/>
    </row>
    <row r="25" spans="1:8">
      <c r="A25" s="94">
        <v>19</v>
      </c>
      <c r="B25" s="96" t="s">
        <v>0</v>
      </c>
      <c r="C25" s="96">
        <v>14</v>
      </c>
      <c r="D25" s="96">
        <v>139</v>
      </c>
      <c r="E25" s="97">
        <v>41</v>
      </c>
      <c r="F25" s="1"/>
    </row>
    <row r="26" spans="1:8">
      <c r="A26" s="94">
        <v>22</v>
      </c>
      <c r="B26" s="96" t="s">
        <v>0</v>
      </c>
      <c r="C26" s="96">
        <v>14</v>
      </c>
      <c r="D26" s="96">
        <v>159</v>
      </c>
      <c r="E26" s="97">
        <v>52</v>
      </c>
      <c r="F26" s="1"/>
    </row>
    <row r="27" spans="1:8">
      <c r="A27" s="94">
        <v>23</v>
      </c>
      <c r="B27" s="96" t="s">
        <v>0</v>
      </c>
      <c r="C27" s="96">
        <v>14</v>
      </c>
      <c r="D27" s="96">
        <v>170</v>
      </c>
      <c r="E27" s="97">
        <v>49</v>
      </c>
      <c r="F27" s="1"/>
    </row>
    <row r="28" spans="1:8">
      <c r="A28" s="94">
        <v>5</v>
      </c>
      <c r="B28" s="96" t="s">
        <v>0</v>
      </c>
      <c r="C28" s="96">
        <v>15</v>
      </c>
      <c r="D28" s="96">
        <v>198</v>
      </c>
      <c r="E28" s="97">
        <v>77</v>
      </c>
      <c r="F28" s="1"/>
      <c r="H28" s="6"/>
    </row>
    <row r="29" spans="1:8">
      <c r="A29" s="94">
        <v>11</v>
      </c>
      <c r="B29" s="96" t="s">
        <v>0</v>
      </c>
      <c r="C29" s="96">
        <v>15</v>
      </c>
      <c r="D29" s="96">
        <v>192</v>
      </c>
      <c r="E29" s="97">
        <v>73</v>
      </c>
      <c r="F29" s="1"/>
    </row>
    <row r="30" spans="1:8">
      <c r="A30" s="94">
        <v>27</v>
      </c>
      <c r="B30" s="96" t="s">
        <v>0</v>
      </c>
      <c r="C30" s="96">
        <v>15</v>
      </c>
      <c r="D30" s="96">
        <v>154</v>
      </c>
      <c r="E30" s="97">
        <v>52</v>
      </c>
      <c r="F30" s="1"/>
    </row>
    <row r="31" spans="1:8">
      <c r="A31" s="94">
        <v>13</v>
      </c>
      <c r="B31" s="96" t="s">
        <v>0</v>
      </c>
      <c r="C31" s="96">
        <v>16</v>
      </c>
      <c r="D31" s="96">
        <v>170</v>
      </c>
      <c r="E31" s="97">
        <v>64</v>
      </c>
      <c r="F31" s="1"/>
    </row>
    <row r="32" spans="1:8">
      <c r="A32" s="94">
        <v>16</v>
      </c>
      <c r="B32" s="96" t="s">
        <v>0</v>
      </c>
      <c r="C32" s="96">
        <v>17</v>
      </c>
      <c r="D32" s="96">
        <v>184</v>
      </c>
      <c r="E32" s="97">
        <v>73</v>
      </c>
      <c r="F32" s="1"/>
    </row>
    <row r="33" spans="1:6" ht="13.5" thickBot="1">
      <c r="A33" s="98">
        <v>29</v>
      </c>
      <c r="B33" s="99" t="s">
        <v>0</v>
      </c>
      <c r="C33" s="99">
        <v>17</v>
      </c>
      <c r="D33" s="99">
        <v>170</v>
      </c>
      <c r="E33" s="100">
        <v>83</v>
      </c>
      <c r="F33" s="1"/>
    </row>
    <row r="34" spans="1:6">
      <c r="B34" s="2"/>
      <c r="F34" s="1"/>
    </row>
  </sheetData>
  <mergeCells count="2">
    <mergeCell ref="A1:E1"/>
    <mergeCell ref="A2:E2"/>
  </mergeCells>
  <phoneticPr fontId="0" type="noConversion"/>
  <pageMargins left="0.75" right="0.75" top="1" bottom="1" header="0" footer="0"/>
  <pageSetup paperSize="9" orientation="portrait" horizontalDpi="200" verticalDpi="200" copies="0" r:id="rId1"/>
  <headerFooter alignWithMargins="0"/>
  <drawing r:id="rId2"/>
  <legacyDrawing r:id="rId3"/>
  <oleObjects>
    <oleObject progId="Equation.3" shapeId="7169" r:id="rId4"/>
  </oleObjects>
</worksheet>
</file>

<file path=xl/worksheets/sheet5.xml><?xml version="1.0" encoding="utf-8"?>
<worksheet xmlns="http://schemas.openxmlformats.org/spreadsheetml/2006/main" xmlns:r="http://schemas.openxmlformats.org/officeDocument/2006/relationships">
  <dimension ref="A1:J36"/>
  <sheetViews>
    <sheetView workbookViewId="0"/>
  </sheetViews>
  <sheetFormatPr defaultRowHeight="12.75"/>
  <cols>
    <col min="1" max="1" width="15" bestFit="1" customWidth="1"/>
    <col min="3" max="3" width="33.5703125" bestFit="1" customWidth="1"/>
    <col min="4" max="4" width="11.42578125" customWidth="1"/>
    <col min="5" max="5" width="29.7109375" bestFit="1" customWidth="1"/>
    <col min="6" max="6" width="5.5703125" bestFit="1" customWidth="1"/>
    <col min="7" max="7" width="21" bestFit="1" customWidth="1"/>
    <col min="8" max="8" width="6.5703125" bestFit="1" customWidth="1"/>
    <col min="9" max="9" width="21" bestFit="1" customWidth="1"/>
    <col min="10" max="10" width="6.5703125" bestFit="1" customWidth="1"/>
  </cols>
  <sheetData>
    <row r="1" spans="1:10" ht="13.5" thickBot="1">
      <c r="A1" s="83" t="s">
        <v>63</v>
      </c>
      <c r="B1" s="84" t="s">
        <v>72</v>
      </c>
      <c r="C1" s="85" t="s">
        <v>73</v>
      </c>
      <c r="D1" s="84"/>
      <c r="E1" s="83" t="s">
        <v>63</v>
      </c>
      <c r="F1" s="86"/>
      <c r="G1" s="84" t="s">
        <v>72</v>
      </c>
      <c r="H1" s="86"/>
      <c r="I1" s="84" t="s">
        <v>73</v>
      </c>
      <c r="J1" s="87"/>
    </row>
    <row r="2" spans="1:10">
      <c r="A2">
        <v>12</v>
      </c>
      <c r="B2">
        <v>145</v>
      </c>
      <c r="C2">
        <v>32</v>
      </c>
      <c r="E2" s="3"/>
      <c r="F2" s="3"/>
      <c r="G2" s="3"/>
      <c r="H2" s="3"/>
      <c r="I2" s="3"/>
      <c r="J2" s="3"/>
    </row>
    <row r="3" spans="1:10">
      <c r="A3">
        <v>12</v>
      </c>
      <c r="B3">
        <v>151</v>
      </c>
      <c r="C3">
        <v>33</v>
      </c>
      <c r="E3" t="s">
        <v>74</v>
      </c>
      <c r="F3" s="2" t="s">
        <v>75</v>
      </c>
      <c r="G3" t="s">
        <v>74</v>
      </c>
      <c r="H3" s="2" t="s">
        <v>76</v>
      </c>
      <c r="I3" t="s">
        <v>74</v>
      </c>
      <c r="J3" s="2" t="s">
        <v>77</v>
      </c>
    </row>
    <row r="4" spans="1:10">
      <c r="A4">
        <v>12</v>
      </c>
      <c r="B4">
        <v>118</v>
      </c>
      <c r="C4">
        <v>36</v>
      </c>
      <c r="E4" t="s">
        <v>6</v>
      </c>
      <c r="F4" s="2" t="s">
        <v>78</v>
      </c>
      <c r="G4" t="s">
        <v>6</v>
      </c>
      <c r="H4" s="2" t="s">
        <v>79</v>
      </c>
      <c r="I4" t="s">
        <v>6</v>
      </c>
      <c r="J4" s="2" t="s">
        <v>80</v>
      </c>
    </row>
    <row r="5" spans="1:10">
      <c r="A5">
        <v>12</v>
      </c>
      <c r="B5">
        <v>157</v>
      </c>
      <c r="C5">
        <v>39</v>
      </c>
      <c r="E5" t="s">
        <v>1</v>
      </c>
      <c r="F5" s="2">
        <v>14</v>
      </c>
      <c r="G5" t="s">
        <v>1</v>
      </c>
      <c r="H5" s="2" t="s">
        <v>81</v>
      </c>
      <c r="I5" t="s">
        <v>1</v>
      </c>
      <c r="J5" s="2">
        <v>49</v>
      </c>
    </row>
    <row r="6" spans="1:10">
      <c r="A6">
        <v>12</v>
      </c>
      <c r="B6">
        <v>115</v>
      </c>
      <c r="C6">
        <v>41</v>
      </c>
      <c r="E6" t="s">
        <v>45</v>
      </c>
      <c r="F6" s="2">
        <v>14</v>
      </c>
      <c r="G6" t="s">
        <v>45</v>
      </c>
      <c r="H6" s="2">
        <v>166</v>
      </c>
      <c r="I6" t="s">
        <v>45</v>
      </c>
      <c r="J6" s="2">
        <v>49</v>
      </c>
    </row>
    <row r="7" spans="1:10">
      <c r="A7">
        <v>13</v>
      </c>
      <c r="B7">
        <v>166</v>
      </c>
      <c r="C7">
        <v>41</v>
      </c>
      <c r="E7" t="s">
        <v>82</v>
      </c>
      <c r="F7" s="2" t="s">
        <v>83</v>
      </c>
      <c r="G7" t="s">
        <v>82</v>
      </c>
      <c r="H7" s="2" t="s">
        <v>84</v>
      </c>
      <c r="I7" t="s">
        <v>82</v>
      </c>
      <c r="J7" s="2" t="s">
        <v>85</v>
      </c>
    </row>
    <row r="8" spans="1:10">
      <c r="A8">
        <v>13</v>
      </c>
      <c r="B8">
        <v>160</v>
      </c>
      <c r="C8">
        <v>42</v>
      </c>
      <c r="E8" t="s">
        <v>86</v>
      </c>
      <c r="F8" s="2" t="s">
        <v>87</v>
      </c>
      <c r="G8" t="s">
        <v>86</v>
      </c>
      <c r="H8" s="2" t="s">
        <v>88</v>
      </c>
      <c r="I8" t="s">
        <v>86</v>
      </c>
      <c r="J8" s="2" t="s">
        <v>89</v>
      </c>
    </row>
    <row r="9" spans="1:10">
      <c r="A9">
        <v>13</v>
      </c>
      <c r="B9">
        <v>174</v>
      </c>
      <c r="C9">
        <v>45</v>
      </c>
      <c r="E9" t="s">
        <v>2</v>
      </c>
      <c r="F9" s="2" t="s">
        <v>90</v>
      </c>
      <c r="G9" t="s">
        <v>2</v>
      </c>
      <c r="H9" s="2" t="s">
        <v>91</v>
      </c>
      <c r="I9" t="s">
        <v>2</v>
      </c>
      <c r="J9" s="2" t="s">
        <v>92</v>
      </c>
    </row>
    <row r="10" spans="1:10">
      <c r="A10">
        <v>13</v>
      </c>
      <c r="B10">
        <v>171</v>
      </c>
      <c r="C10">
        <v>45</v>
      </c>
      <c r="E10" t="s">
        <v>57</v>
      </c>
      <c r="F10" s="2" t="s">
        <v>93</v>
      </c>
      <c r="G10" t="s">
        <v>57</v>
      </c>
      <c r="H10" s="2" t="s">
        <v>94</v>
      </c>
      <c r="I10" t="s">
        <v>57</v>
      </c>
      <c r="J10" s="2" t="s">
        <v>95</v>
      </c>
    </row>
    <row r="11" spans="1:10">
      <c r="A11">
        <v>13</v>
      </c>
      <c r="B11">
        <v>141</v>
      </c>
      <c r="C11">
        <v>47</v>
      </c>
      <c r="E11" t="s">
        <v>51</v>
      </c>
      <c r="F11" s="2">
        <v>5</v>
      </c>
      <c r="G11" t="s">
        <v>51</v>
      </c>
      <c r="H11" s="2">
        <v>86</v>
      </c>
      <c r="I11" t="s">
        <v>51</v>
      </c>
      <c r="J11" s="2">
        <v>51</v>
      </c>
    </row>
    <row r="12" spans="1:10">
      <c r="A12">
        <v>13</v>
      </c>
      <c r="B12">
        <v>166</v>
      </c>
      <c r="C12">
        <v>49</v>
      </c>
      <c r="E12" t="s">
        <v>3</v>
      </c>
      <c r="F12" s="2">
        <v>12</v>
      </c>
      <c r="G12" t="s">
        <v>3</v>
      </c>
      <c r="H12" s="2">
        <v>112</v>
      </c>
      <c r="I12" t="s">
        <v>3</v>
      </c>
      <c r="J12" s="2">
        <v>32</v>
      </c>
    </row>
    <row r="13" spans="1:10">
      <c r="A13">
        <v>14</v>
      </c>
      <c r="B13">
        <v>151</v>
      </c>
      <c r="C13">
        <v>49</v>
      </c>
      <c r="E13" t="s">
        <v>96</v>
      </c>
      <c r="F13" s="2">
        <v>17</v>
      </c>
      <c r="G13" t="s">
        <v>96</v>
      </c>
      <c r="H13" s="2">
        <v>198</v>
      </c>
      <c r="I13" t="s">
        <v>96</v>
      </c>
      <c r="J13" s="2">
        <v>83</v>
      </c>
    </row>
    <row r="14" spans="1:10">
      <c r="A14">
        <v>14</v>
      </c>
      <c r="B14">
        <v>166</v>
      </c>
      <c r="C14">
        <v>49</v>
      </c>
      <c r="E14" t="s">
        <v>4</v>
      </c>
      <c r="F14" s="2">
        <v>421</v>
      </c>
      <c r="G14" t="s">
        <v>4</v>
      </c>
      <c r="H14" s="2">
        <v>4713</v>
      </c>
      <c r="I14" t="s">
        <v>4</v>
      </c>
      <c r="J14" s="2">
        <v>1595</v>
      </c>
    </row>
    <row r="15" spans="1:10">
      <c r="A15">
        <v>14</v>
      </c>
      <c r="B15">
        <v>185</v>
      </c>
      <c r="C15">
        <v>49</v>
      </c>
      <c r="E15" t="s">
        <v>97</v>
      </c>
      <c r="F15" s="2">
        <v>30</v>
      </c>
      <c r="G15" t="s">
        <v>97</v>
      </c>
      <c r="H15" s="2">
        <v>30</v>
      </c>
      <c r="I15" t="s">
        <v>97</v>
      </c>
      <c r="J15" s="2">
        <v>30</v>
      </c>
    </row>
    <row r="16" spans="1:10">
      <c r="A16">
        <v>14</v>
      </c>
      <c r="B16">
        <v>176</v>
      </c>
      <c r="C16">
        <v>49</v>
      </c>
      <c r="E16" t="s">
        <v>98</v>
      </c>
      <c r="F16" s="2" t="s">
        <v>99</v>
      </c>
      <c r="G16" t="s">
        <v>98</v>
      </c>
      <c r="H16" s="2" t="s">
        <v>100</v>
      </c>
      <c r="I16" t="s">
        <v>98</v>
      </c>
      <c r="J16" s="2" t="s">
        <v>101</v>
      </c>
    </row>
    <row r="17" spans="1:8">
      <c r="A17">
        <v>14</v>
      </c>
      <c r="B17">
        <v>125</v>
      </c>
      <c r="C17">
        <v>49</v>
      </c>
    </row>
    <row r="18" spans="1:8">
      <c r="A18">
        <v>14</v>
      </c>
      <c r="B18">
        <v>162</v>
      </c>
      <c r="C18">
        <v>51</v>
      </c>
      <c r="H18" s="7"/>
    </row>
    <row r="19" spans="1:8">
      <c r="A19">
        <v>14</v>
      </c>
      <c r="B19">
        <v>157</v>
      </c>
      <c r="C19">
        <v>52</v>
      </c>
      <c r="H19" s="7"/>
    </row>
    <row r="20" spans="1:8">
      <c r="A20">
        <v>14</v>
      </c>
      <c r="B20">
        <v>139</v>
      </c>
      <c r="C20">
        <v>52</v>
      </c>
    </row>
    <row r="21" spans="1:8">
      <c r="A21">
        <v>14</v>
      </c>
      <c r="B21">
        <v>159</v>
      </c>
      <c r="C21">
        <v>52</v>
      </c>
    </row>
    <row r="22" spans="1:8">
      <c r="A22">
        <v>14</v>
      </c>
      <c r="B22">
        <v>170</v>
      </c>
      <c r="C22">
        <v>58</v>
      </c>
    </row>
    <row r="23" spans="1:8">
      <c r="A23">
        <v>15</v>
      </c>
      <c r="B23">
        <v>152</v>
      </c>
      <c r="C23">
        <v>59</v>
      </c>
    </row>
    <row r="24" spans="1:8">
      <c r="A24">
        <v>15</v>
      </c>
      <c r="B24">
        <v>198</v>
      </c>
      <c r="C24">
        <v>59</v>
      </c>
    </row>
    <row r="25" spans="1:8">
      <c r="A25">
        <v>15</v>
      </c>
      <c r="B25">
        <v>192</v>
      </c>
      <c r="C25">
        <v>64</v>
      </c>
    </row>
    <row r="26" spans="1:8">
      <c r="A26">
        <v>15</v>
      </c>
      <c r="B26">
        <v>154</v>
      </c>
      <c r="C26">
        <v>66</v>
      </c>
    </row>
    <row r="27" spans="1:8">
      <c r="A27">
        <v>16</v>
      </c>
      <c r="B27">
        <v>127</v>
      </c>
      <c r="C27">
        <v>73</v>
      </c>
    </row>
    <row r="28" spans="1:8">
      <c r="A28">
        <v>16</v>
      </c>
      <c r="B28">
        <v>170</v>
      </c>
      <c r="C28">
        <v>73</v>
      </c>
    </row>
    <row r="29" spans="1:8">
      <c r="A29">
        <v>17</v>
      </c>
      <c r="B29">
        <v>112</v>
      </c>
      <c r="C29">
        <v>77</v>
      </c>
    </row>
    <row r="30" spans="1:8">
      <c r="A30">
        <v>17</v>
      </c>
      <c r="B30">
        <v>184</v>
      </c>
      <c r="C30">
        <v>81</v>
      </c>
    </row>
    <row r="31" spans="1:8">
      <c r="A31">
        <v>17</v>
      </c>
      <c r="B31">
        <v>170</v>
      </c>
      <c r="C31">
        <v>83</v>
      </c>
    </row>
    <row r="32" spans="1:8">
      <c r="B32" s="14"/>
      <c r="C32" s="14"/>
      <c r="D32" s="14"/>
    </row>
    <row r="33" spans="1:4">
      <c r="B33" s="14"/>
    </row>
    <row r="34" spans="1:4">
      <c r="A34" t="s">
        <v>13</v>
      </c>
      <c r="B34" s="7">
        <f>AVERAGE(B2:B31)</f>
        <v>157.1</v>
      </c>
      <c r="C34" s="33" t="s">
        <v>21</v>
      </c>
      <c r="D34" s="33"/>
    </row>
    <row r="35" spans="1:4">
      <c r="A35" t="s">
        <v>14</v>
      </c>
      <c r="B35" s="7">
        <f>STDEV(B2:B31)</f>
        <v>22.063153868399869</v>
      </c>
      <c r="C35" s="33" t="s">
        <v>22</v>
      </c>
      <c r="D35" s="33"/>
    </row>
    <row r="36" spans="1:4">
      <c r="A36" t="s">
        <v>20</v>
      </c>
      <c r="B36" s="7">
        <f>CONFIDENCE(0.05,B35,30)</f>
        <v>7.8950531386543172</v>
      </c>
      <c r="C36" s="33" t="s">
        <v>23</v>
      </c>
      <c r="D36" s="33"/>
    </row>
  </sheetData>
  <phoneticPr fontId="0" type="noConversion"/>
  <pageMargins left="0.75" right="0.75" top="1" bottom="1" header="0" footer="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R13"/>
  <sheetViews>
    <sheetView workbookViewId="0"/>
  </sheetViews>
  <sheetFormatPr defaultRowHeight="12.75"/>
  <cols>
    <col min="1" max="1" width="14.5703125" bestFit="1" customWidth="1"/>
    <col min="2" max="2" width="6.28515625" customWidth="1"/>
    <col min="3" max="3" width="18.7109375" bestFit="1" customWidth="1"/>
    <col min="4" max="6" width="4.85546875" customWidth="1"/>
    <col min="7" max="7" width="18.140625" bestFit="1" customWidth="1"/>
    <col min="8" max="18" width="4.85546875" customWidth="1"/>
  </cols>
  <sheetData>
    <row r="1" spans="1:18">
      <c r="A1" s="29" t="s">
        <v>41</v>
      </c>
      <c r="B1" s="21">
        <v>12</v>
      </c>
      <c r="C1" s="21">
        <v>12</v>
      </c>
      <c r="D1" s="21">
        <v>13</v>
      </c>
      <c r="E1" s="21">
        <v>13</v>
      </c>
      <c r="F1" s="21">
        <v>13</v>
      </c>
      <c r="G1" s="21">
        <v>13</v>
      </c>
      <c r="H1" s="21">
        <v>14</v>
      </c>
      <c r="I1" s="21">
        <v>14</v>
      </c>
      <c r="J1" s="21">
        <v>14</v>
      </c>
      <c r="K1" s="21">
        <v>14</v>
      </c>
      <c r="L1" s="21">
        <v>14</v>
      </c>
      <c r="M1" s="21">
        <v>15</v>
      </c>
      <c r="N1" s="21">
        <v>15</v>
      </c>
      <c r="O1" s="21">
        <v>15</v>
      </c>
      <c r="P1" s="21">
        <v>16</v>
      </c>
      <c r="Q1" s="21">
        <v>17</v>
      </c>
      <c r="R1" s="21">
        <v>17</v>
      </c>
    </row>
    <row r="2" spans="1:18" ht="13.5" thickBot="1"/>
    <row r="3" spans="1:18">
      <c r="B3" s="70">
        <f>AVERAGE(B1:R1)</f>
        <v>14.176470588235293</v>
      </c>
      <c r="C3" s="71" t="s">
        <v>42</v>
      </c>
      <c r="G3" s="30"/>
    </row>
    <row r="4" spans="1:18">
      <c r="B4" s="72">
        <f>STDEV(B1:R1)</f>
        <v>1.5097720903188945</v>
      </c>
      <c r="C4" s="73" t="s">
        <v>43</v>
      </c>
      <c r="G4" s="31"/>
    </row>
    <row r="5" spans="1:18">
      <c r="B5" s="74">
        <f>B4/B3</f>
        <v>0.10649844620506725</v>
      </c>
      <c r="C5" s="73" t="s">
        <v>44</v>
      </c>
      <c r="G5" s="32"/>
    </row>
    <row r="6" spans="1:18">
      <c r="B6" s="75">
        <f>MEDIAN(B1:R1)</f>
        <v>14</v>
      </c>
      <c r="C6" s="73" t="s">
        <v>1</v>
      </c>
      <c r="G6" s="33"/>
    </row>
    <row r="7" spans="1:18">
      <c r="B7" s="75">
        <f>MODE(B1:R1)</f>
        <v>14</v>
      </c>
      <c r="C7" s="73" t="s">
        <v>45</v>
      </c>
      <c r="G7" s="33"/>
    </row>
    <row r="8" spans="1:18">
      <c r="B8" s="75">
        <f>QUARTILE(B1:R1,3)</f>
        <v>15</v>
      </c>
      <c r="C8" s="73" t="s">
        <v>46</v>
      </c>
      <c r="G8" s="33"/>
    </row>
    <row r="9" spans="1:18">
      <c r="B9" s="75">
        <f>QUARTILE(B1:R1,1)</f>
        <v>13</v>
      </c>
      <c r="C9" s="73" t="s">
        <v>47</v>
      </c>
      <c r="G9" s="33"/>
    </row>
    <row r="10" spans="1:18">
      <c r="B10" s="75">
        <f>B8-B9</f>
        <v>2</v>
      </c>
      <c r="C10" s="73" t="s">
        <v>48</v>
      </c>
      <c r="G10" s="33"/>
    </row>
    <row r="11" spans="1:18">
      <c r="B11" s="75">
        <f>MAX(B1:R1)</f>
        <v>17</v>
      </c>
      <c r="C11" s="73" t="s">
        <v>49</v>
      </c>
      <c r="G11" s="33"/>
    </row>
    <row r="12" spans="1:18">
      <c r="B12" s="75">
        <f>MIN(B1:R1)</f>
        <v>12</v>
      </c>
      <c r="C12" s="73" t="s">
        <v>50</v>
      </c>
      <c r="G12" s="33"/>
    </row>
    <row r="13" spans="1:18" ht="13.5" thickBot="1">
      <c r="B13" s="76">
        <f>B11-B12</f>
        <v>5</v>
      </c>
      <c r="C13" s="77" t="s">
        <v>51</v>
      </c>
      <c r="G13" s="33"/>
    </row>
  </sheetData>
  <phoneticPr fontId="0" type="noConversion"/>
  <pageMargins left="0.75" right="0.75" top="1" bottom="1" header="0" footer="0"/>
  <pageSetup paperSize="9" orientation="portrait" horizontalDpi="200" verticalDpi="200" copies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2"/>
  <sheetViews>
    <sheetView workbookViewId="0"/>
  </sheetViews>
  <sheetFormatPr defaultRowHeight="12.75"/>
  <cols>
    <col min="1" max="1" width="17.7109375" bestFit="1" customWidth="1"/>
    <col min="3" max="3" width="14.140625" bestFit="1" customWidth="1"/>
    <col min="6" max="6" width="10.5703125" bestFit="1" customWidth="1"/>
  </cols>
  <sheetData>
    <row r="1" spans="1:6" ht="16.5">
      <c r="A1" s="34" t="s">
        <v>52</v>
      </c>
      <c r="B1" s="35" t="s">
        <v>53</v>
      </c>
      <c r="C1" s="35" t="s">
        <v>54</v>
      </c>
      <c r="D1" s="35" t="s">
        <v>17</v>
      </c>
      <c r="E1" s="36" t="s">
        <v>18</v>
      </c>
      <c r="F1" s="35" t="s">
        <v>19</v>
      </c>
    </row>
    <row r="2" spans="1:6" ht="15">
      <c r="A2" s="37">
        <v>1</v>
      </c>
      <c r="B2" s="38">
        <v>12</v>
      </c>
      <c r="C2" s="38">
        <v>2</v>
      </c>
      <c r="D2" s="38">
        <v>24</v>
      </c>
      <c r="E2" s="39">
        <v>144</v>
      </c>
      <c r="F2" s="38">
        <v>288</v>
      </c>
    </row>
    <row r="3" spans="1:6" ht="15">
      <c r="A3" s="37">
        <v>2</v>
      </c>
      <c r="B3" s="38">
        <v>13</v>
      </c>
      <c r="C3" s="38">
        <v>4</v>
      </c>
      <c r="D3" s="38">
        <v>52</v>
      </c>
      <c r="E3" s="39">
        <v>169</v>
      </c>
      <c r="F3" s="38">
        <v>676</v>
      </c>
    </row>
    <row r="4" spans="1:6" ht="15">
      <c r="A4" s="37">
        <v>3</v>
      </c>
      <c r="B4" s="38">
        <v>14</v>
      </c>
      <c r="C4" s="38">
        <v>5</v>
      </c>
      <c r="D4" s="38">
        <v>70</v>
      </c>
      <c r="E4" s="39">
        <v>196</v>
      </c>
      <c r="F4" s="38">
        <v>980</v>
      </c>
    </row>
    <row r="5" spans="1:6" ht="15">
      <c r="A5" s="37">
        <v>4</v>
      </c>
      <c r="B5" s="38">
        <v>15</v>
      </c>
      <c r="C5" s="38">
        <v>3</v>
      </c>
      <c r="D5" s="38">
        <v>45</v>
      </c>
      <c r="E5" s="39">
        <v>225</v>
      </c>
      <c r="F5" s="38">
        <v>675</v>
      </c>
    </row>
    <row r="6" spans="1:6" ht="15">
      <c r="A6" s="37">
        <v>5</v>
      </c>
      <c r="B6" s="38">
        <v>16</v>
      </c>
      <c r="C6" s="38">
        <v>1</v>
      </c>
      <c r="D6" s="38">
        <v>16</v>
      </c>
      <c r="E6" s="39">
        <v>256</v>
      </c>
      <c r="F6" s="38">
        <v>256</v>
      </c>
    </row>
    <row r="7" spans="1:6" ht="15">
      <c r="A7" s="37">
        <v>6</v>
      </c>
      <c r="B7" s="38">
        <v>17</v>
      </c>
      <c r="C7" s="38">
        <v>2</v>
      </c>
      <c r="D7" s="38">
        <v>34</v>
      </c>
      <c r="E7" s="39">
        <v>289</v>
      </c>
      <c r="F7" s="38">
        <v>578</v>
      </c>
    </row>
    <row r="8" spans="1:6">
      <c r="A8" s="29" t="s">
        <v>4</v>
      </c>
      <c r="B8" s="29"/>
      <c r="C8" s="29">
        <f>SUM(C2:C7)</f>
        <v>17</v>
      </c>
      <c r="D8" s="29">
        <f>SUM(D2:D7)</f>
        <v>241</v>
      </c>
      <c r="E8" s="29"/>
      <c r="F8" s="29">
        <f>SUM(F2:F7)</f>
        <v>3453</v>
      </c>
    </row>
    <row r="9" spans="1:6">
      <c r="A9" s="29" t="s">
        <v>42</v>
      </c>
      <c r="B9" s="29"/>
      <c r="C9" s="29"/>
      <c r="D9" s="25">
        <f>D8/C8</f>
        <v>14.176470588235293</v>
      </c>
      <c r="E9" s="25"/>
    </row>
    <row r="10" spans="1:6">
      <c r="A10" s="29" t="s">
        <v>55</v>
      </c>
      <c r="F10" s="25">
        <f>(F8-D8^2/C8)/(C8-1)</f>
        <v>2.279411764705884</v>
      </c>
    </row>
    <row r="11" spans="1:6">
      <c r="A11" s="29" t="s">
        <v>43</v>
      </c>
      <c r="F11" s="25">
        <f>SQRT(F10)</f>
        <v>1.5097720903188945</v>
      </c>
    </row>
    <row r="12" spans="1:6">
      <c r="A12" s="29"/>
    </row>
  </sheetData>
  <phoneticPr fontId="0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C22"/>
  <sheetViews>
    <sheetView workbookViewId="0">
      <selection sqref="A1:C1"/>
    </sheetView>
  </sheetViews>
  <sheetFormatPr defaultRowHeight="12.75"/>
  <cols>
    <col min="3" max="3" width="25.5703125" bestFit="1" customWidth="1"/>
  </cols>
  <sheetData>
    <row r="1" spans="1:3">
      <c r="A1" s="112" t="s">
        <v>125</v>
      </c>
      <c r="B1" s="112"/>
      <c r="C1" s="112"/>
    </row>
    <row r="3" spans="1:3">
      <c r="A3" s="44" t="s">
        <v>16</v>
      </c>
      <c r="B3">
        <v>17</v>
      </c>
    </row>
    <row r="4" spans="1:3">
      <c r="A4" s="44" t="s">
        <v>25</v>
      </c>
      <c r="B4">
        <v>30</v>
      </c>
    </row>
    <row r="5" spans="1:3">
      <c r="A5" s="44" t="s">
        <v>24</v>
      </c>
      <c r="B5" s="8">
        <f>B3/B4</f>
        <v>0.56666666666666665</v>
      </c>
      <c r="C5" s="33"/>
    </row>
    <row r="6" spans="1:3">
      <c r="A6" s="44" t="s">
        <v>26</v>
      </c>
      <c r="B6" s="8">
        <f>1.96*SQRT(B5*(1-B5)/B4)</f>
        <v>0.17732514600982965</v>
      </c>
      <c r="C6" s="33"/>
    </row>
    <row r="8" spans="1:3">
      <c r="A8" s="44" t="s">
        <v>58</v>
      </c>
      <c r="B8" s="8">
        <f>B5-B6</f>
        <v>0.38934152065683703</v>
      </c>
      <c r="C8" s="33"/>
    </row>
    <row r="9" spans="1:3">
      <c r="A9" s="44" t="s">
        <v>59</v>
      </c>
      <c r="B9" s="8">
        <f>B5+B6</f>
        <v>0.74399181267649628</v>
      </c>
      <c r="C9" s="33"/>
    </row>
    <row r="12" spans="1:3">
      <c r="A12" s="112" t="s">
        <v>56</v>
      </c>
      <c r="B12" s="112"/>
      <c r="C12" s="112"/>
    </row>
    <row r="14" spans="1:3">
      <c r="A14" s="44" t="s">
        <v>16</v>
      </c>
      <c r="B14">
        <v>12</v>
      </c>
    </row>
    <row r="15" spans="1:3">
      <c r="A15" s="44" t="s">
        <v>25</v>
      </c>
      <c r="B15">
        <v>30</v>
      </c>
    </row>
    <row r="16" spans="1:3">
      <c r="A16" s="44" t="s">
        <v>24</v>
      </c>
      <c r="B16" s="7">
        <f>B14/B15</f>
        <v>0.4</v>
      </c>
      <c r="C16" s="33"/>
    </row>
    <row r="17" spans="1:3">
      <c r="A17" s="44" t="s">
        <v>26</v>
      </c>
      <c r="B17" s="7">
        <f>1.96*SQRT(B16*(1-B16)/B15)</f>
        <v>0.17530772943598352</v>
      </c>
      <c r="C17" s="33"/>
    </row>
    <row r="19" spans="1:3">
      <c r="A19" s="44" t="s">
        <v>58</v>
      </c>
      <c r="B19" s="7">
        <f>B16-B17</f>
        <v>0.2246922705640165</v>
      </c>
      <c r="C19" s="33"/>
    </row>
    <row r="20" spans="1:3">
      <c r="A20" s="44" t="s">
        <v>59</v>
      </c>
      <c r="B20" s="7">
        <f>B16+B17</f>
        <v>0.57530772943598352</v>
      </c>
      <c r="C20" s="33"/>
    </row>
    <row r="22" spans="1:3">
      <c r="A22" s="45"/>
    </row>
  </sheetData>
  <mergeCells count="2">
    <mergeCell ref="A1:C1"/>
    <mergeCell ref="A12:C12"/>
  </mergeCells>
  <phoneticPr fontId="0" type="noConversion"/>
  <pageMargins left="0.75" right="0.75" top="1" bottom="1" header="0" footer="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M24"/>
  <sheetViews>
    <sheetView workbookViewId="0">
      <selection sqref="A1:D1"/>
    </sheetView>
  </sheetViews>
  <sheetFormatPr defaultRowHeight="12.75"/>
  <cols>
    <col min="1" max="1" width="7.5703125" bestFit="1" customWidth="1"/>
    <col min="2" max="2" width="24.85546875" bestFit="1" customWidth="1"/>
    <col min="3" max="3" width="10.140625" bestFit="1" customWidth="1"/>
    <col min="4" max="4" width="4.42578125" bestFit="1" customWidth="1"/>
    <col min="7" max="7" width="19.140625" bestFit="1" customWidth="1"/>
    <col min="8" max="8" width="17.42578125" bestFit="1" customWidth="1"/>
    <col min="11" max="11" width="10.42578125" bestFit="1" customWidth="1"/>
  </cols>
  <sheetData>
    <row r="1" spans="1:13" ht="13.5" thickBot="1">
      <c r="A1" s="115" t="s">
        <v>106</v>
      </c>
      <c r="B1" s="116"/>
      <c r="C1" s="116"/>
      <c r="D1" s="117"/>
      <c r="F1" s="115" t="s">
        <v>111</v>
      </c>
      <c r="G1" s="116"/>
      <c r="H1" s="116"/>
      <c r="I1" s="117"/>
    </row>
    <row r="2" spans="1:13" ht="13.5" thickBot="1">
      <c r="A2" s="101"/>
      <c r="B2" s="102" t="s">
        <v>107</v>
      </c>
      <c r="C2" s="102" t="s">
        <v>108</v>
      </c>
      <c r="D2" s="102" t="s">
        <v>9</v>
      </c>
      <c r="F2" s="101"/>
      <c r="G2" s="102" t="s">
        <v>107</v>
      </c>
      <c r="H2" s="102" t="s">
        <v>108</v>
      </c>
      <c r="I2" s="102" t="s">
        <v>9</v>
      </c>
    </row>
    <row r="3" spans="1:13" ht="13.5" thickBot="1">
      <c r="A3" s="101" t="s">
        <v>109</v>
      </c>
      <c r="B3" s="88">
        <v>10</v>
      </c>
      <c r="C3" s="88">
        <v>7</v>
      </c>
      <c r="D3" s="88">
        <v>17</v>
      </c>
      <c r="F3" s="101" t="s">
        <v>109</v>
      </c>
      <c r="G3" s="103">
        <v>0.59</v>
      </c>
      <c r="H3" s="103">
        <v>0.41</v>
      </c>
      <c r="I3" s="88">
        <v>17</v>
      </c>
    </row>
    <row r="4" spans="1:13" ht="13.5" thickBot="1">
      <c r="A4" s="101" t="s">
        <v>110</v>
      </c>
      <c r="B4" s="88">
        <v>2</v>
      </c>
      <c r="C4" s="88">
        <v>11</v>
      </c>
      <c r="D4" s="88">
        <v>13</v>
      </c>
      <c r="F4" s="101" t="s">
        <v>110</v>
      </c>
      <c r="G4" s="103">
        <v>0.15</v>
      </c>
      <c r="H4" s="103">
        <v>0.85</v>
      </c>
      <c r="I4" s="88">
        <v>13</v>
      </c>
    </row>
    <row r="5" spans="1:13" ht="13.5" thickBot="1">
      <c r="A5" s="101" t="s">
        <v>9</v>
      </c>
      <c r="B5" s="88">
        <v>12</v>
      </c>
      <c r="C5" s="88">
        <v>18</v>
      </c>
      <c r="D5" s="88">
        <v>30</v>
      </c>
      <c r="F5" s="101" t="s">
        <v>9</v>
      </c>
      <c r="G5" s="103">
        <v>0.4</v>
      </c>
      <c r="H5" s="103">
        <v>0.6</v>
      </c>
      <c r="I5" s="88">
        <v>30</v>
      </c>
    </row>
    <row r="6" spans="1:13">
      <c r="A6" s="48"/>
      <c r="B6" s="48"/>
      <c r="C6" s="48"/>
      <c r="D6" s="48"/>
    </row>
    <row r="7" spans="1:13" ht="13.5" thickBot="1">
      <c r="A7" s="118" t="s">
        <v>112</v>
      </c>
      <c r="B7" s="119"/>
      <c r="C7" s="119"/>
      <c r="D7" s="120"/>
      <c r="F7" s="114" t="s">
        <v>113</v>
      </c>
      <c r="G7" s="114"/>
      <c r="H7" s="114"/>
      <c r="I7" s="114"/>
    </row>
    <row r="8" spans="1:13" ht="13.5" thickBot="1">
      <c r="A8" s="105"/>
      <c r="B8" s="90" t="s">
        <v>107</v>
      </c>
      <c r="C8" s="90" t="s">
        <v>108</v>
      </c>
      <c r="D8" s="90" t="s">
        <v>9</v>
      </c>
      <c r="F8" s="46"/>
      <c r="G8" s="90" t="s">
        <v>107</v>
      </c>
      <c r="H8" s="90" t="s">
        <v>108</v>
      </c>
      <c r="I8" s="46"/>
    </row>
    <row r="9" spans="1:13" ht="13.5" thickBot="1">
      <c r="A9" s="101" t="s">
        <v>109</v>
      </c>
      <c r="B9" s="104">
        <v>6.8</v>
      </c>
      <c r="C9" s="88">
        <v>10.199999999999999</v>
      </c>
      <c r="D9" s="104">
        <v>17</v>
      </c>
      <c r="F9" s="101" t="s">
        <v>109</v>
      </c>
      <c r="G9" s="52">
        <f>B3-B9</f>
        <v>3.2</v>
      </c>
      <c r="H9" s="52">
        <f>C3-C9</f>
        <v>-3.1999999999999993</v>
      </c>
      <c r="I9" s="47"/>
      <c r="K9" s="8">
        <f>G9^2/B9</f>
        <v>1.5058823529411769</v>
      </c>
      <c r="L9" s="8">
        <f>H9^2/C9</f>
        <v>1.0039215686274505</v>
      </c>
    </row>
    <row r="10" spans="1:13" ht="13.5" thickBot="1">
      <c r="A10" s="101" t="s">
        <v>110</v>
      </c>
      <c r="B10" s="88">
        <v>5.2</v>
      </c>
      <c r="C10" s="88">
        <v>7.8</v>
      </c>
      <c r="D10" s="88">
        <v>13</v>
      </c>
      <c r="F10" s="101" t="s">
        <v>110</v>
      </c>
      <c r="G10" s="52">
        <f>B4-B10</f>
        <v>-3.2</v>
      </c>
      <c r="H10" s="52">
        <f>C4-C10</f>
        <v>3.2</v>
      </c>
      <c r="I10" s="47"/>
      <c r="K10" s="8">
        <f>G10^2/B10</f>
        <v>1.9692307692307696</v>
      </c>
      <c r="L10" s="8">
        <f>H10^2/C10</f>
        <v>1.312820512820513</v>
      </c>
    </row>
    <row r="11" spans="1:13" ht="13.5" thickBot="1">
      <c r="A11" s="101" t="s">
        <v>9</v>
      </c>
      <c r="B11" s="104">
        <v>12</v>
      </c>
      <c r="C11" s="88">
        <v>18</v>
      </c>
      <c r="D11" s="104">
        <v>30</v>
      </c>
      <c r="F11" s="26"/>
      <c r="G11" s="47"/>
      <c r="H11" s="47"/>
      <c r="I11" s="47"/>
      <c r="M11" s="7">
        <f>SUM(K9:L10)</f>
        <v>5.7918552036199102</v>
      </c>
    </row>
    <row r="12" spans="1:13">
      <c r="B12" s="49"/>
    </row>
    <row r="13" spans="1:13">
      <c r="A13" s="53">
        <f>CHITEST(B3:C4,B9:C10)</f>
        <v>1.6100590292277915E-2</v>
      </c>
      <c r="B13" s="54" t="s">
        <v>27</v>
      </c>
      <c r="E13" s="29" t="s">
        <v>122</v>
      </c>
    </row>
    <row r="14" spans="1:13">
      <c r="A14" s="55">
        <f>CHIINV(A13,1)</f>
        <v>5.7918552036199102</v>
      </c>
      <c r="B14" s="54" t="s">
        <v>28</v>
      </c>
      <c r="E14" s="29" t="s">
        <v>32</v>
      </c>
    </row>
    <row r="15" spans="1:13">
      <c r="A15" s="106"/>
      <c r="B15" s="107"/>
      <c r="E15" s="29"/>
    </row>
    <row r="16" spans="1:13">
      <c r="A16" s="106"/>
      <c r="B16" s="107"/>
      <c r="E16" s="29"/>
    </row>
    <row r="17" spans="1:12" ht="15.75">
      <c r="A17" s="106"/>
      <c r="B17" s="108" t="s">
        <v>114</v>
      </c>
      <c r="E17" s="29"/>
    </row>
    <row r="18" spans="1:12">
      <c r="A18" s="29"/>
      <c r="B18" s="33"/>
    </row>
    <row r="19" spans="1:12">
      <c r="B19" s="113" t="s">
        <v>31</v>
      </c>
      <c r="C19" s="113"/>
      <c r="D19" s="113"/>
      <c r="F19" s="113" t="s">
        <v>29</v>
      </c>
      <c r="G19" s="113"/>
      <c r="H19" s="113"/>
      <c r="J19" s="113" t="s">
        <v>30</v>
      </c>
      <c r="K19" s="113"/>
      <c r="L19" s="113"/>
    </row>
    <row r="20" spans="1:12">
      <c r="B20" s="47">
        <v>10</v>
      </c>
      <c r="C20" s="47">
        <v>7</v>
      </c>
      <c r="D20" s="47">
        <v>17</v>
      </c>
      <c r="F20" s="50">
        <f t="shared" ref="F20:H22" si="0">LN(B20)</f>
        <v>2.3025850929940459</v>
      </c>
      <c r="G20" s="50">
        <f t="shared" si="0"/>
        <v>1.9459101490553132</v>
      </c>
      <c r="H20" s="50">
        <f t="shared" si="0"/>
        <v>2.8332133440562162</v>
      </c>
      <c r="J20" s="43">
        <f>B20*F20</f>
        <v>23.025850929940461</v>
      </c>
      <c r="K20" s="43">
        <f>C20*G20</f>
        <v>13.621371043387192</v>
      </c>
      <c r="L20" s="43">
        <f>-D20*H20</f>
        <v>-48.164626848955677</v>
      </c>
    </row>
    <row r="21" spans="1:12">
      <c r="B21" s="47">
        <v>2</v>
      </c>
      <c r="C21" s="47">
        <v>11</v>
      </c>
      <c r="D21" s="47">
        <v>13</v>
      </c>
      <c r="F21" s="50">
        <f t="shared" si="0"/>
        <v>0.69314718055994529</v>
      </c>
      <c r="G21" s="50">
        <f t="shared" si="0"/>
        <v>2.3978952727983707</v>
      </c>
      <c r="H21" s="50">
        <f t="shared" si="0"/>
        <v>2.5649493574615367</v>
      </c>
      <c r="J21" s="43">
        <f>B21*F21</f>
        <v>1.3862943611198906</v>
      </c>
      <c r="K21" s="43">
        <f>C21*G21</f>
        <v>26.376848000782076</v>
      </c>
      <c r="L21" s="43">
        <f>-D21*H21</f>
        <v>-33.344341646999979</v>
      </c>
    </row>
    <row r="22" spans="1:12">
      <c r="B22" s="47">
        <f>SUM(B20:B21)</f>
        <v>12</v>
      </c>
      <c r="C22" s="47">
        <f>SUM(C20:C21)</f>
        <v>18</v>
      </c>
      <c r="D22" s="47">
        <f>SUM(D20:D21)</f>
        <v>30</v>
      </c>
      <c r="F22" s="50">
        <f t="shared" si="0"/>
        <v>2.4849066497880004</v>
      </c>
      <c r="G22" s="50">
        <f t="shared" si="0"/>
        <v>2.8903717578961645</v>
      </c>
      <c r="H22" s="50">
        <f t="shared" si="0"/>
        <v>3.4011973816621555</v>
      </c>
      <c r="J22" s="43">
        <f>-B22*F22</f>
        <v>-29.818879797456006</v>
      </c>
      <c r="K22" s="43">
        <f>-C22*G22</f>
        <v>-52.026691642130963</v>
      </c>
      <c r="L22" s="43">
        <f>D22*H22</f>
        <v>102.03592144986466</v>
      </c>
    </row>
    <row r="24" spans="1:12">
      <c r="B24" s="29"/>
      <c r="J24" s="51">
        <f>2*SUM(J20:L22)</f>
        <v>6.183491699103314</v>
      </c>
      <c r="K24" s="29" t="s">
        <v>32</v>
      </c>
    </row>
  </sheetData>
  <mergeCells count="7">
    <mergeCell ref="J19:L19"/>
    <mergeCell ref="F7:I7"/>
    <mergeCell ref="A1:D1"/>
    <mergeCell ref="F1:I1"/>
    <mergeCell ref="B19:D19"/>
    <mergeCell ref="F19:H19"/>
    <mergeCell ref="A7:D7"/>
  </mergeCells>
  <phoneticPr fontId="0" type="noConversion"/>
  <pageMargins left="0.75" right="0.75" top="1" bottom="1" header="0" footer="0"/>
  <pageSetup paperSize="9" orientation="portrait" horizontalDpi="200" verticalDpi="20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Regneark</vt:lpstr>
      </vt:variant>
      <vt:variant>
        <vt:i4>12</vt:i4>
      </vt:variant>
    </vt:vector>
  </HeadingPairs>
  <TitlesOfParts>
    <vt:vector size="12" baseType="lpstr">
      <vt:lpstr>Overview</vt:lpstr>
      <vt:lpstr>Fitness Data</vt:lpstr>
      <vt:lpstr>Histograms</vt:lpstr>
      <vt:lpstr>Charts</vt:lpstr>
      <vt:lpstr>Descriptive statistics</vt:lpstr>
      <vt:lpstr>Statistical Functions</vt:lpstr>
      <vt:lpstr>Grouped Data</vt:lpstr>
      <vt:lpstr>Binomial Distribution</vt:lpstr>
      <vt:lpstr>Frequency tables 1</vt:lpstr>
      <vt:lpstr>Frequency tables 2</vt:lpstr>
      <vt:lpstr>Regression</vt:lpstr>
      <vt:lpstr>t-test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Yrsa</cp:lastModifiedBy>
  <dcterms:created xsi:type="dcterms:W3CDTF">2012-02-29T20:05:21Z</dcterms:created>
  <dcterms:modified xsi:type="dcterms:W3CDTF">2012-03-04T09:58:08Z</dcterms:modified>
</cp:coreProperties>
</file>